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858" activeTab="4"/>
  </bookViews>
  <sheets>
    <sheet name="прил.№ 1" sheetId="1" r:id="rId1"/>
    <sheet name=" прил № 2" sheetId="2" r:id="rId2"/>
    <sheet name="прил 3" sheetId="3" r:id="rId3"/>
    <sheet name="Пр.4" sheetId="4" r:id="rId4"/>
    <sheet name="Прил5" sheetId="5" r:id="rId5"/>
  </sheets>
  <definedNames/>
  <calcPr fullCalcOnLoad="1"/>
</workbook>
</file>

<file path=xl/sharedStrings.xml><?xml version="1.0" encoding="utf-8"?>
<sst xmlns="http://schemas.openxmlformats.org/spreadsheetml/2006/main" count="1487" uniqueCount="465">
  <si>
    <t>413 0413</t>
  </si>
  <si>
    <t>Мероприятия по капитальному ремонту многоквартирных домов</t>
  </si>
  <si>
    <t>Проект местных инициатив "Обустройство стадиона и парка культуры"</t>
  </si>
  <si>
    <t>41Я 0440</t>
  </si>
  <si>
    <t>41Я 0400</t>
  </si>
  <si>
    <t>Мероприятия по обустройству стадиона и парка культуры</t>
  </si>
  <si>
    <t>406 0416</t>
  </si>
  <si>
    <t>406 0426</t>
  </si>
  <si>
    <t>Мероприятия по уличному освещению</t>
  </si>
  <si>
    <t>Мероприятия по содержанию мест захоронения</t>
  </si>
  <si>
    <t>540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</si>
  <si>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</si>
  <si>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</si>
  <si>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</si>
  <si>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</si>
  <si>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</si>
  <si>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Иные межбюджетные трансферты</t>
  </si>
  <si>
    <t>Отдел по управлению муниципальным имуществом при администрации муниципального образования Восточное городское поселение</t>
  </si>
  <si>
    <t>Государственная пошлина за совершение нотариальных действий должностными лицами органов местного самоуправления , уполномоченными в соответствии с законодательными актами РФ на совершение нотариальных действий</t>
  </si>
  <si>
    <t>000 1090000000 0000 000</t>
  </si>
  <si>
    <t>000 1090400000 0000 110</t>
  </si>
  <si>
    <t>Налоги на имущество</t>
  </si>
  <si>
    <t>Земельный налог (по обязательствам, возникшим до 1 января 2006 года) мобилизуемый на территориях поселений</t>
  </si>
  <si>
    <t>000 1160000000 0000 000</t>
  </si>
  <si>
    <t>000 1170000000 0000 000</t>
  </si>
  <si>
    <t>ПРОЧИЕ НЕНАЛОГОВЫЕ ДОХОДЫ</t>
  </si>
  <si>
    <t>984 1170505010 0000 180</t>
  </si>
  <si>
    <t>Прочие неналоговые доходы бюджетов поселений</t>
  </si>
  <si>
    <t>000 1110701000 0000 120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</si>
  <si>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</si>
  <si>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муниципальных унитарных предприятий, созданных поселениями</t>
  </si>
  <si>
    <t>984 1110701510 0000 120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</si>
  <si>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</si>
  <si>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</si>
  <si>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</si>
  <si>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Национальная экономика</t>
  </si>
  <si>
    <t>12</t>
  </si>
  <si>
    <t xml:space="preserve">Культура и кинематография </t>
  </si>
  <si>
    <t>11</t>
  </si>
  <si>
    <t>Физическая культура и спорт</t>
  </si>
  <si>
    <t>Массовый спорт</t>
  </si>
  <si>
    <t>Налог на имущество физических лиц, взимаемый по ставкам , применяемым к объектам налогообложения расположенным в границах поселений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</si>
  <si>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</si>
  <si>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ЗАДОЛЖЕННОСТЬ И ПЕРЕРАСЧЕТЫ ПО ОТМЕНЕННЫМ НАЛОГАМ И СБОРАМ И ИНЫМ ОБЯЗАТЕЛЬНЫМ ПЛАТЕЖАМ</t>
  </si>
  <si>
    <t>Доходы от реализации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</si>
  <si>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 земельных участков, государственная собственность на которые не разграничена и которые расположены в границах поселения</t>
  </si>
  <si>
    <t>ШТРАФЫ, САНКЦИИ, ВОЗМЕЩЕНИЕ УЩЕРБА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</si>
  <si>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жил. фонда за счет средств, поступивших от государственной корпорации Фонд содействия реформирования ЖКХ</t>
  </si>
  <si>
    <t>Субсидии бюджетам поселений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реформирования жилищно-коммунального хозяйства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</si>
  <si>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тот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</si>
  <si>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     </t>
  </si>
  <si>
    <t>Код главного распорядителя средств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</si>
  <si>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                                                </t>
  </si>
  <si>
    <t>000 2020208800 0000 151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</si>
  <si>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</si>
  <si>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</si>
  <si>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</si>
  <si>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</si>
  <si>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к Решению Восточной городской Думы</t>
  </si>
  <si>
    <t>984 2020302410 0000 151</t>
  </si>
  <si>
    <t>000 1060601310 0000 110</t>
  </si>
  <si>
    <t>000 1060602310 0000 110</t>
  </si>
  <si>
    <t>000 1110701510 0000 120</t>
  </si>
  <si>
    <t>000 1110900000 0000 120</t>
  </si>
  <si>
    <t>000 1110904510 0000 120</t>
  </si>
  <si>
    <t>000 2020302410 0000 151</t>
  </si>
  <si>
    <t>000 2020301510 0000 151</t>
  </si>
  <si>
    <t>000 2020100110 0000 151</t>
  </si>
  <si>
    <t>000 2020100310 0000 151</t>
  </si>
  <si>
    <t>000 2020208810 0001 151</t>
  </si>
  <si>
    <t>000 1140200000 0000 000</t>
  </si>
  <si>
    <t>000 1140000000 0000 000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</si>
  <si>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</si>
  <si>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ИСТОЧНИКИ</t>
  </si>
  <si>
    <t>Источники внутреннего финансирования дефицитов  бюджетов</t>
  </si>
  <si>
    <t>000 01 00 00 00 00 0000 000</t>
  </si>
  <si>
    <t>в том числе: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</si>
  <si>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</si>
  <si>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</si>
  <si>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</si>
  <si>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</si>
  <si>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</si>
  <si>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</si>
  <si>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муниципальных образований 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</si>
  <si>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</si>
  <si>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</si>
  <si>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</si>
  <si>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</si>
  <si>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</si>
  <si>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</si>
  <si>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</si>
  <si>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</si>
  <si>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</si>
  <si>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</si>
  <si>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</si>
  <si>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</si>
  <si>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</si>
  <si>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</si>
  <si>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____________________</t>
  </si>
  <si>
    <t>984 01 06 04 00 00 0000 810</t>
  </si>
  <si>
    <t xml:space="preserve">муниципального образования Восточное городское поселение </t>
  </si>
  <si>
    <t xml:space="preserve">финансирования дефицита бюджета </t>
  </si>
  <si>
    <t>(тыс. руб.)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</si>
  <si>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</si>
  <si>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</si>
  <si>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984 01 05 02 01 10 0000 610</t>
  </si>
  <si>
    <t>984 01 05 02 01 10 0000 510</t>
  </si>
  <si>
    <t>000 2070000010 0000 180</t>
  </si>
  <si>
    <t xml:space="preserve">Прочие безвозмездные поступления </t>
  </si>
  <si>
    <t>Прочие безвозмездные поступления в бюджеты поселений</t>
  </si>
  <si>
    <t>Резервные фонды</t>
  </si>
  <si>
    <t>Резервные фонды местных администраций</t>
  </si>
  <si>
    <t>муниципального образования Восточное городское поселение</t>
  </si>
  <si>
    <t>Под-  раздел</t>
  </si>
  <si>
    <t>0000000</t>
  </si>
  <si>
    <t>Подпрограмма "Развитие муниципального управления"</t>
  </si>
  <si>
    <t>000 0000</t>
  </si>
  <si>
    <t xml:space="preserve">Создание и деятельность в муниципальных образованиях административной(хы) комиссии(ий) </t>
  </si>
  <si>
    <t>Владение, пользование и распоряжение имуществом, находящимся в муниципальной собственности</t>
  </si>
  <si>
    <t xml:space="preserve">     ВНЕПРОГРАММНЫЕ МЕРОПРИЯТИЯ</t>
  </si>
  <si>
    <t>00Я 0000</t>
  </si>
  <si>
    <t>41Я 0000</t>
  </si>
  <si>
    <t xml:space="preserve"> Вид рас-хода</t>
  </si>
  <si>
    <t>Наименование расхода</t>
  </si>
  <si>
    <t>401 0100</t>
  </si>
  <si>
    <t xml:space="preserve">000 </t>
  </si>
  <si>
    <t>Раз-дел</t>
  </si>
  <si>
    <t>Субвенции бюджетам поселений на выполнение передаваемых полномочий субъектов Российской Федерации</t>
  </si>
  <si>
    <t>Под-раз-дел</t>
  </si>
  <si>
    <t>Ведомственная структура распределения расходов бюджета</t>
  </si>
  <si>
    <t xml:space="preserve"> Восточное городское поселение Омутнинского района Кировской области</t>
  </si>
  <si>
    <t>000 1090405310 0000 110</t>
  </si>
  <si>
    <t>182 1090405310 0000 110</t>
  </si>
  <si>
    <t>000 1060600000 0000 110</t>
  </si>
  <si>
    <t>000 1110501310 0000 120</t>
  </si>
  <si>
    <t>919 1110501310 0000 120</t>
  </si>
  <si>
    <t>000 1140205310 0000 410</t>
  </si>
  <si>
    <t>182 1010202001 0000 110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</si>
  <si>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</si>
  <si>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994 1110904510 0000 120</t>
  </si>
  <si>
    <t>994 1140205310 0000 410</t>
  </si>
  <si>
    <t>Дорожное хозяйство (дорожные фонды)</t>
  </si>
  <si>
    <t>000 01 03 00 00 00 0000 000</t>
  </si>
  <si>
    <t>Бюджетные кредиты от других бюджетов бюджетной системы Российской Федерации</t>
  </si>
  <si>
    <t>310</t>
  </si>
  <si>
    <t>Публичные нормативные социальные выплаты гражданам</t>
  </si>
  <si>
    <t>830</t>
  </si>
  <si>
    <t>Исполнение судебных актов</t>
  </si>
  <si>
    <t>850</t>
  </si>
  <si>
    <t>Уплата налогов, сборов и иных платежей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</si>
  <si>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</si>
  <si>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</si>
  <si>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</si>
  <si>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бюджетом поселения в валюте Российской Федерации</t>
  </si>
  <si>
    <t>984 01 03 00 00 10 0000 710</t>
  </si>
  <si>
    <t>000 01 03 00 00 00 0000 800</t>
  </si>
  <si>
    <t>984 01 03 00 00 10 0000 810</t>
  </si>
  <si>
    <t>000 1140602510 0000 430</t>
  </si>
  <si>
    <t>Доходы   от    продажи    земельных    участков,                    находящихся  в   собственности   поселений   (за исключением  земельных  участков   муниципальных бюджетных и автономных учреждений)</t>
  </si>
  <si>
    <t>994 1140602510 0000 430</t>
  </si>
  <si>
    <t>Общеэкономические вопросы</t>
  </si>
  <si>
    <t>182 1010203001 0000 110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</si>
  <si>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
</t>
  </si>
  <si>
    <t>000 1010203001 0000 110</t>
  </si>
  <si>
    <t>919 1140601310 0000 430</t>
  </si>
  <si>
    <t xml:space="preserve">Доходы от продажи квартир, находящихся в собственности поселений
</t>
  </si>
  <si>
    <t>000 114 0105010 0000 410</t>
  </si>
  <si>
    <t>994 1140105010 0000 410</t>
  </si>
  <si>
    <t>000 114 010 000 0000 410</t>
  </si>
  <si>
    <t>Доходы от продажи квартир</t>
  </si>
  <si>
    <t>000 1140601310 0000 430</t>
  </si>
  <si>
    <t>Профессиональная подготовка, переподготовка и повышение квалификации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</si>
  <si>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</si>
  <si>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</si>
  <si>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</si>
  <si>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</t>
  </si>
  <si>
    <t>Распределение бюджетных ассигнований по целевым статьям, группам видов расходов</t>
  </si>
  <si>
    <t>классификации расходов бюджета</t>
  </si>
  <si>
    <t>Реализация проекта местных инициатив ("Обустройство парка и стадиона")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</si>
  <si>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</si>
  <si>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000 2190000000 0000 151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</si>
  <si>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</si>
  <si>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000 2190500010 0000 151</t>
  </si>
  <si>
    <t>984 2190500010 0000 151</t>
  </si>
  <si>
    <t>НАЛОГИ НА ТОВАРЫ (РАБОТЫ, УСЛУГИ), РЕАЛИЗУЕМЫЕ НА ТЕРРИТОРИИ РОССИЙСКОЙ ФЕДЕРАЦИИ</t>
  </si>
  <si>
    <t>000 1030000000 0000 000</t>
  </si>
  <si>
    <t>000 1030200001 0000 110</t>
  </si>
  <si>
    <t>400 0000</t>
  </si>
  <si>
    <t>Муниципальная программа "Развитие Восточного городского поселения"</t>
  </si>
  <si>
    <t>401 0000</t>
  </si>
  <si>
    <t xml:space="preserve">401 0100 </t>
  </si>
  <si>
    <t>Руководство и управление в сфере установленных функций органов государственной власти Кировской области</t>
  </si>
  <si>
    <t>401 0102</t>
  </si>
  <si>
    <t>401 5118</t>
  </si>
  <si>
    <t>401 1800</t>
  </si>
  <si>
    <t>Субсидии юридическим лицам (кроме некоммерческих организаций), индивидуальным предпринимателям, физическим лицам</t>
  </si>
  <si>
    <t>870</t>
  </si>
  <si>
    <t>Резервные средства</t>
  </si>
  <si>
    <t>Реализация государственных функций, связанных с общегосударственным управлением</t>
  </si>
  <si>
    <t>401 1801</t>
  </si>
  <si>
    <t>402 0000</t>
  </si>
  <si>
    <t>402 0400</t>
  </si>
  <si>
    <t>Мероприятия в установленной сфере деятельности</t>
  </si>
  <si>
    <t>402 0402</t>
  </si>
  <si>
    <t>Мероприятия по энергосбережению и повышению энергетической эффективности</t>
  </si>
  <si>
    <t>403 0000</t>
  </si>
  <si>
    <t>403 0400</t>
  </si>
  <si>
    <t>403 0403</t>
  </si>
  <si>
    <t>Мероприятия по поддержке и развитию малого предпринимательства</t>
  </si>
  <si>
    <t>404 0000</t>
  </si>
  <si>
    <t>404 0400</t>
  </si>
  <si>
    <t>404 0404</t>
  </si>
  <si>
    <t>Мероприятия в сфере дорожной деятельности</t>
  </si>
  <si>
    <t>405 0000</t>
  </si>
  <si>
    <t>Муниципальная подпрограмма "Развитие коммунальной инфраструктуры</t>
  </si>
  <si>
    <t>405 0400</t>
  </si>
  <si>
    <t>405 0405</t>
  </si>
  <si>
    <t>Мероприятия по развитию коммунальной инфраструктуры</t>
  </si>
  <si>
    <t>406 0000</t>
  </si>
  <si>
    <t>406 0400</t>
  </si>
  <si>
    <t>406 0406</t>
  </si>
  <si>
    <t>Мероприятия в сфере благоустройства</t>
  </si>
  <si>
    <t>407 0000</t>
  </si>
  <si>
    <t>407 0400</t>
  </si>
  <si>
    <t>407 0407</t>
  </si>
  <si>
    <t>Мероприятия по защите населения от чрезвычайных ситуаций, гражданская оборона</t>
  </si>
  <si>
    <t>407 0477</t>
  </si>
  <si>
    <t>Мероприятия по пожарной безопасности</t>
  </si>
  <si>
    <t>408 0000</t>
  </si>
  <si>
    <t>408 0100</t>
  </si>
  <si>
    <t>408 0104</t>
  </si>
  <si>
    <t>408 0400</t>
  </si>
  <si>
    <t>408 0408</t>
  </si>
  <si>
    <t>Управление муниципальной собственностью Восточного городского поселения</t>
  </si>
  <si>
    <t>409 0000</t>
  </si>
  <si>
    <t>409 0400</t>
  </si>
  <si>
    <t>409 0409</t>
  </si>
  <si>
    <t>Мероприятия в сфере культуры</t>
  </si>
  <si>
    <t>409 1000</t>
  </si>
  <si>
    <t>Финансовое обеспечение расходных обязательств муниципальных образований, возникающих при выполнении государственных полномочий района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</si>
  <si>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</si>
  <si>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</si>
  <si>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</si>
  <si>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409 1006</t>
  </si>
  <si>
    <t>410 0000</t>
  </si>
  <si>
    <t>410 0400</t>
  </si>
  <si>
    <t>410 0410</t>
  </si>
  <si>
    <t>Мероприятия в сфере молодежной политике</t>
  </si>
  <si>
    <t>409 0499</t>
  </si>
  <si>
    <t>411 0000</t>
  </si>
  <si>
    <t>411 0400</t>
  </si>
  <si>
    <t>411 0411</t>
  </si>
  <si>
    <t>Мероприятия в области физической культуры и спорта</t>
  </si>
  <si>
    <t>411 1000</t>
  </si>
  <si>
    <t>411 1005</t>
  </si>
  <si>
    <t>412 0000</t>
  </si>
  <si>
    <t>412 0400</t>
  </si>
  <si>
    <t>412 0412</t>
  </si>
  <si>
    <t>Мероприятия по снижению напряженности на рынке труда</t>
  </si>
  <si>
    <t>401 1000</t>
  </si>
  <si>
    <t>401 1001</t>
  </si>
  <si>
    <t>Владение, пользование и распоряжение имуществом, находящимся в муниципальной собственности поселения</t>
  </si>
  <si>
    <t>401 1002</t>
  </si>
  <si>
    <t>401 1003</t>
  </si>
  <si>
    <t>Создание условий, обеспечивающих активную деятельность пенсионеров</t>
  </si>
  <si>
    <t>120</t>
  </si>
  <si>
    <t>630</t>
  </si>
  <si>
    <t>Субсидии некоммерческим организациям (за исключением государственных (муниципальных) учреждений</t>
  </si>
  <si>
    <t>810</t>
  </si>
  <si>
    <t>401 0104</t>
  </si>
  <si>
    <t>Органы местного самоуправления и структурные подразделения</t>
  </si>
  <si>
    <t>401 0700</t>
  </si>
  <si>
    <t>401 0701</t>
  </si>
  <si>
    <t>401 1500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</si>
  <si>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</si>
  <si>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401 1515</t>
  </si>
  <si>
    <t>Повышение квалификации специалистов по финансовой работе органов местного самоуправления</t>
  </si>
  <si>
    <t>401 1600</t>
  </si>
  <si>
    <t>401 1605</t>
  </si>
  <si>
    <t>Создание и деятельность в муниципальных образованиях административной (ых) комиссии (ий)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</si>
  <si>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</si>
  <si>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</si>
  <si>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100 1030223001 0000 110</t>
  </si>
  <si>
    <t>Распределение  ассигнований</t>
  </si>
  <si>
    <t>Доходы от уплаты акцизов на моторные масла для дизельных и (или) карбюраторных двигателей, зачисляемые в консолидированные бюджеты субъектов Российской Федерации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</si>
  <si>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</si>
  <si>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поселений (за исключением земельных участков)</t>
  </si>
  <si>
    <t>000 1110507010 0000 120</t>
  </si>
  <si>
    <t>994 1110507510 0000 120</t>
  </si>
  <si>
    <t>000 1110507000 0000 120</t>
  </si>
  <si>
    <t>100 1030224001 0000 110</t>
  </si>
  <si>
    <t>Акцизы по подакцизным товарам (продукции), производимым на территории Российской Федерации</t>
  </si>
  <si>
    <t>100 1030225001 0000 110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</si>
  <si>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</si>
  <si>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</si>
  <si>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</si>
  <si>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000 1030226001 0000 110</t>
  </si>
  <si>
    <t>100 1030226001 0000 110</t>
  </si>
  <si>
    <t>Благоустройство</t>
  </si>
  <si>
    <t>городской Думы</t>
  </si>
  <si>
    <t>к решению Восточной</t>
  </si>
  <si>
    <t>Код бюджетной классификации</t>
  </si>
  <si>
    <t>Наименование кода экономической классификации дохода</t>
  </si>
  <si>
    <t>000 1000000000 0000 000</t>
  </si>
  <si>
    <t>000 1010000000 0000 000</t>
  </si>
  <si>
    <t>Налог на доходы физических лиц</t>
  </si>
  <si>
    <t>НАЛОГИ НА ПРИБЫЛЬ, ДОХОДЫ</t>
  </si>
  <si>
    <t>000 1010200001 0000 110</t>
  </si>
  <si>
    <t>000 1010201001 0000 110</t>
  </si>
  <si>
    <t>182 1010201001 0000 110</t>
  </si>
  <si>
    <t>000 1010202001 0000 110</t>
  </si>
  <si>
    <t>000 1060000000 0000 000</t>
  </si>
  <si>
    <t>НАЛОГИ НА ИМУЩЕСТВО</t>
  </si>
  <si>
    <t>Налог на имущество физических лиц</t>
  </si>
  <si>
    <t>000 1060100000 0000 110</t>
  </si>
  <si>
    <t>000 1060103010 0000 110</t>
  </si>
  <si>
    <t>182 1060103010 0000 110</t>
  </si>
  <si>
    <t>Земельный налог</t>
  </si>
  <si>
    <t>000 1060601000 0000 110</t>
  </si>
  <si>
    <t>Земельный налог, взимаемый по ставкам, установленным в соответствии с подпунктом 1 пункта 1 статьи 394 Налогового Кодекса РФ</t>
  </si>
  <si>
    <t>182 1060601310 0000 110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</si>
  <si>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 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</si>
  <si>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РФ</t>
  </si>
  <si>
    <t>000 1060602000 0000 110</t>
  </si>
  <si>
    <t>182 1060602310 0000 110</t>
  </si>
  <si>
    <t>401 1900</t>
  </si>
  <si>
    <t>401 1901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</si>
  <si>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 , расположенным в границах поселений</t>
  </si>
  <si>
    <t>000 1080000000 0000 000</t>
  </si>
  <si>
    <t>ГОСУДАРСТВЕННАЯ ПОШЛИНА</t>
  </si>
  <si>
    <t>000 1080400001 0000 110</t>
  </si>
  <si>
    <t>Государственная пошлина за совершение нотариальных действий (за исключением действий , совершаемых консульскими учреждениями РФ)</t>
  </si>
  <si>
    <t>000 1080402001 0000 110</t>
  </si>
  <si>
    <t>984 1080402001 0000 110</t>
  </si>
  <si>
    <t>000 1110000000 0000 000</t>
  </si>
  <si>
    <t xml:space="preserve">ДОХОДЫ ОТ ИСПОЛЬЗОВАНИЯ ИМУЩЕСТВА, НАХОДЯЩЕГОСЯ В ГОСУДАРСТВЕННОЙ И МУНИЦИПАЛЬНОЙ СОБСТВЕННОСТИ </t>
  </si>
  <si>
    <t>000 1110501000 0000 120</t>
  </si>
  <si>
    <t>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</si>
  <si>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</si>
  <si>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 аренды указанных земельных участков</t>
  </si>
  <si>
    <t>000 2000000000 0000 000</t>
  </si>
  <si>
    <t>БЕЗВОЗМЕЗДНЫЕ ПОСТУПЛЕНИЯ</t>
  </si>
  <si>
    <t>000 2020000000 0000 000</t>
  </si>
  <si>
    <t>000 2020100100 0000 000</t>
  </si>
  <si>
    <t>984 2020100110 0000 151</t>
  </si>
  <si>
    <t>000 2020100300 0000 151</t>
  </si>
  <si>
    <t>Дотации на поддержку мер по обеспечению сбалансированности бюджетов</t>
  </si>
  <si>
    <t>984 2020100310 0000 151</t>
  </si>
  <si>
    <t>Дотации бюджетам поселений на поддержку мер по обеспечению сбалансированности бюджетов</t>
  </si>
  <si>
    <t>000 2020299900 0000 151</t>
  </si>
  <si>
    <t>Прочие субсидии</t>
  </si>
  <si>
    <t>984 2020299910 0000 151</t>
  </si>
  <si>
    <t>Прочие субсидии бюджетам поселений</t>
  </si>
  <si>
    <t>Безвозмездные поступления от других бюджетов бюджетной системы РФ</t>
  </si>
  <si>
    <t>000 2020300000 0000 151</t>
  </si>
  <si>
    <t>000 2020301500 0000 151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</si>
  <si>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</si>
  <si>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984 2020301510 0000 151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</si>
  <si>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</si>
  <si>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</si>
  <si>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Приложение № 3</t>
  </si>
  <si>
    <t>Содействие в развитии сельскохозяйственного производства, создание условий для развития малого предпринимательства</t>
  </si>
  <si>
    <t>Дотации на выравнивание  бюджетной обеспеченности</t>
  </si>
  <si>
    <t>Дотации бюджетам поселений на выравнивание  бюджетной обеспеченности</t>
  </si>
  <si>
    <t>984 2020208810 0001 151</t>
  </si>
  <si>
    <t>ДОХОДЫ ОТ ПРОДАЖИ МАТЕРИАЛЬНЫХ И НЕМАТЕРИАЛЬНЫХ АКТИВОВ</t>
  </si>
  <si>
    <t>Наименование показателя</t>
  </si>
  <si>
    <t>Целевая статья</t>
  </si>
  <si>
    <t>Вид расхода</t>
  </si>
  <si>
    <t>Всего расходов</t>
  </si>
  <si>
    <t>00</t>
  </si>
  <si>
    <t>000</t>
  </si>
  <si>
    <t>Общегосударственные вопросы</t>
  </si>
  <si>
    <t>01</t>
  </si>
  <si>
    <t>Функционирование высшего должностного лица РФ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</si>
  <si>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</si>
  <si>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</si>
  <si>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</si>
  <si>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</si>
  <si>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Реализация государственных функций 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</si>
  <si>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</si>
  <si>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</si>
  <si>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03</t>
  </si>
  <si>
    <t xml:space="preserve">Национальная безопасность и правоохранительная деятельность </t>
  </si>
  <si>
    <t>09</t>
  </si>
  <si>
    <t>Обеспечение пожарной безопасности</t>
  </si>
  <si>
    <t>10</t>
  </si>
  <si>
    <t>Жилищно-коммунальное хозяйство</t>
  </si>
  <si>
    <t>05</t>
  </si>
  <si>
    <t>Жилищное хозяйство</t>
  </si>
  <si>
    <t>401 1514</t>
  </si>
  <si>
    <t>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</si>
  <si>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413 0000</t>
  </si>
  <si>
    <t>413 0400</t>
  </si>
  <si>
    <t>984</t>
  </si>
  <si>
    <t>Администрация Восточного городского поселения</t>
  </si>
  <si>
    <t>Внепрограммные мероприятия</t>
  </si>
  <si>
    <t>Возврат остатков субсидий , субвенций и иных межбюджетных трансфертов, имеющих целевое назначение, прошлых лет</t>
  </si>
  <si>
    <t>Функционирование высшего должностного лица Российской Федерации и муниципального образования</t>
  </si>
  <si>
    <t>Субвенция на осуществление первичного воинского учета на территориях, где отсутствуют воинские комиссариаты в рамках внепрограммных расходов федеральных органов исполнительной власти</t>
  </si>
  <si>
    <t>Погашение бюджетом поселения бюджетных кредитов от других бюджетов бюджетной системы Российской Федерации в валюте Российской Федерации</t>
  </si>
  <si>
    <t>Подпрограмма "Энергосбережение и повышение энергетической эффективности"</t>
  </si>
  <si>
    <t>Подпрограмма "Поддержка и развитие малого предпринимательства"</t>
  </si>
  <si>
    <t>Подпрограмма "Развитие транспортной системы автомобильных дорог общего пользования</t>
  </si>
  <si>
    <t>Подпрограмма "Благоустройство Восточного городского поселения"</t>
  </si>
  <si>
    <t>Подпрограмма "Безопасное поселение"</t>
  </si>
  <si>
    <t>Подпрограмма "Управление муниципальным имуществом"</t>
  </si>
  <si>
    <t>Подпрограмма "Развитие культуры Восточного городского поселения"</t>
  </si>
  <si>
    <t>Подпрограмма "Развитие молодежной политики"</t>
  </si>
  <si>
    <t>Подпрограмма "Развитие физической культуры и спорта"</t>
  </si>
  <si>
    <t>Подпрограмма "Снижение напряженности на рынке труда"</t>
  </si>
  <si>
    <t>Подпрограмма "Капитальный ремонт жилищного фонда"</t>
  </si>
  <si>
    <t>Подпрограмма "Развитие транспортной системы автомобильных дорог общего пользования"</t>
  </si>
  <si>
    <t>Подпрограмма"Развитие муниципального управления"</t>
  </si>
  <si>
    <t>Глава муниципального образования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</si>
  <si>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</si>
  <si>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409 1004</t>
  </si>
  <si>
    <t>Субвенции на осуществление первичного воинского учета на территориях, где отсутствуют военные комиссариаты в рамках внепрограммных расходов федеральных органов исполнительной власти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</si>
  <si>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Градостроитеьным кодексом Российской Федерации, и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</si>
  <si>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402 0104</t>
  </si>
  <si>
    <t>984 2070503010 0000 180</t>
  </si>
  <si>
    <t>000 2070503010 0000 180</t>
  </si>
  <si>
    <t>4060406</t>
  </si>
  <si>
    <t>Повышение уровня подготовки лиц, замещающих муниципальные должности и муниципальных служащих по основным вопросам деятельности органов местного самоуправления</t>
  </si>
  <si>
    <t>41Я1517</t>
  </si>
  <si>
    <t>Софинансирование инвестиционных программ и проектов развития общественной инфраструктуры муниципальных образований в Кировской области</t>
  </si>
  <si>
    <t>410 1000</t>
  </si>
  <si>
    <t>410 1008</t>
  </si>
  <si>
    <t>Организация и осуществление мероприятий по работе с детьми и молодежью в поселении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</si>
  <si>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</si>
  <si>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000 1163300000 0000 000</t>
  </si>
  <si>
    <t>000 1163305010 0000 140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</si>
  <si>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</si>
  <si>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984 1163305010 0000 140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</si>
  <si>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</si>
  <si>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</si>
  <si>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000 1165100002 0000 140</t>
  </si>
  <si>
    <t>000 1165104002 0000 140</t>
  </si>
  <si>
    <t>ДОХОДЫ ОТ ОКАЗАНИЯ ПЛАТНЫХ УСЛУГ (РАБОТ) И КОМПЕНСАЦИИ ЗАТРАТ ГОСУДАРСТВА</t>
  </si>
  <si>
    <t>000 1130000000 0000 000</t>
  </si>
  <si>
    <t>Прочие доходы от компенсации затрат  бюджетов поселений</t>
  </si>
  <si>
    <t>99411302995100000 120</t>
  </si>
  <si>
    <t>000 11302995100000 120</t>
  </si>
  <si>
    <t>(в редакции от 17.12.2014 № 57)</t>
  </si>
  <si>
    <t>(в редакции от 26.12.2014 № ____ )</t>
  </si>
  <si>
    <t>Доходы бюджета муниципального образования</t>
  </si>
  <si>
    <t>за 2014 год</t>
  </si>
  <si>
    <t>Уточненный план на 2014 год, тыс.руб.</t>
  </si>
  <si>
    <t>Кассовое исполнение (тыс.руб.)</t>
  </si>
  <si>
    <t>Процент исполнения (%)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</si>
  <si>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8"/>
        <rFont val="Arial"/>
        <family val="2"/>
      </rPr>
      <t>¹</t>
    </r>
    <r>
      <rPr>
        <sz val="8"/>
        <rFont val="Arial Cyr"/>
        <family val="0"/>
      </rPr>
      <t xml:space="preserve"> и 228 Налогового кодекса Российской Федерации</t>
    </r>
  </si>
  <si>
    <t>по разделам и подразделам классификации расходов бюджета за 2014 год</t>
  </si>
  <si>
    <t>Уточненный план               (тыс. руб.)</t>
  </si>
  <si>
    <t>Кассовое исполнение               (тыс. руб.)</t>
  </si>
  <si>
    <t>Процент исполнения      (%)</t>
  </si>
  <si>
    <t>Приложение № 2</t>
  </si>
  <si>
    <t>Омутнинского района Кировской области за 2014 год</t>
  </si>
  <si>
    <t>Приложение №4</t>
  </si>
  <si>
    <t>Приложение №5</t>
  </si>
  <si>
    <t>муниципального образования Восточное городское поселение Омутнинского района Кировской области за 2014 год</t>
  </si>
  <si>
    <t>Омутнинского  района  Кировской области   за 2014 год</t>
  </si>
  <si>
    <t>Приложение №1</t>
  </si>
  <si>
    <t>от 22.042015 №22</t>
  </si>
  <si>
    <t>от 22.04.2015 № 22</t>
  </si>
  <si>
    <t>от 22.04.2015 №22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</si>
</sst>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  <numFmt numFmtId="175" formatCode="0.000000000"/>
    <numFmt numFmtId="176" formatCode="0.00000000"/>
    <numFmt numFmtId="177" formatCode="0.0000000"/>
    <numFmt numFmtId="178" formatCode="0.000000"/>
    <numFmt numFmtId="179" formatCode="#,##0.00_р_."/>
    <numFmt numFmtId="180" formatCode="#,##0.000_р_."/>
  </numFmts>
  <fonts count="51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Batang"/>
      <family val="1"/>
    </font>
    <font>
      <b/>
      <sz val="10"/>
      <name val="Bookman Old Style"/>
      <family val="1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name val="Arial Narrow"/>
      <family val="2"/>
    </font>
    <font>
      <b/>
      <sz val="9"/>
      <name val="Arial Narrow"/>
      <family val="2"/>
    </font>
    <font>
      <b/>
      <sz val="9"/>
      <name val="Arial Unicode MS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Arial Narrow"/>
      <family val="2"/>
    </font>
    <font>
      <sz val="8"/>
      <color indexed="8"/>
      <name val="Times New Roman"/>
      <family val="1"/>
    </font>
    <font>
      <sz val="8"/>
      <name val="Arial Narrow"/>
      <family val="2"/>
    </font>
    <font>
      <sz val="11"/>
      <name val="Arial Cyr"/>
      <family val="0"/>
    </font>
    <font>
      <sz val="8"/>
      <name val="Bookman Old Style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5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 horizontal="justify" wrapText="1"/>
    </xf>
    <xf numFmtId="49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justify" wrapText="1"/>
    </xf>
    <xf numFmtId="49" fontId="1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justify"/>
    </xf>
    <xf numFmtId="164" fontId="14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justify" wrapText="1"/>
    </xf>
    <xf numFmtId="49" fontId="15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justify" vertical="center" wrapText="1"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171" fontId="18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 horizontal="left"/>
    </xf>
    <xf numFmtId="171" fontId="20" fillId="0" borderId="0" xfId="0" applyNumberFormat="1" applyFont="1" applyAlignment="1">
      <alignment horizontal="left"/>
    </xf>
    <xf numFmtId="0" fontId="12" fillId="0" borderId="0" xfId="0" applyFont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 wrapText="1"/>
    </xf>
    <xf numFmtId="11" fontId="2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49" fontId="1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6" fillId="0" borderId="10" xfId="0" applyFont="1" applyBorder="1" applyAlignment="1">
      <alignment horizontal="justify" wrapText="1"/>
    </xf>
    <xf numFmtId="0" fontId="24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 horizontal="justify" vertical="top" wrapText="1"/>
    </xf>
    <xf numFmtId="11" fontId="11" fillId="0" borderId="10" xfId="0" applyNumberFormat="1" applyFont="1" applyBorder="1" applyAlignment="1">
      <alignment horizontal="left" wrapText="1"/>
    </xf>
    <xf numFmtId="0" fontId="12" fillId="0" borderId="0" xfId="0" applyFont="1" applyAlignment="1">
      <alignment horizontal="right" vertical="center"/>
    </xf>
    <xf numFmtId="11" fontId="11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17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/>
    </xf>
    <xf numFmtId="171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12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justify" wrapText="1"/>
    </xf>
    <xf numFmtId="0" fontId="11" fillId="24" borderId="10" xfId="0" applyFont="1" applyFill="1" applyBorder="1" applyAlignment="1">
      <alignment horizontal="justify" wrapText="1"/>
    </xf>
    <xf numFmtId="49" fontId="11" fillId="24" borderId="10" xfId="0" applyNumberFormat="1" applyFont="1" applyFill="1" applyBorder="1" applyAlignment="1">
      <alignment horizontal="center" vertical="center"/>
    </xf>
    <xf numFmtId="164" fontId="11" fillId="2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164" fontId="1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justify" vertical="center" wrapText="1"/>
    </xf>
    <xf numFmtId="0" fontId="13" fillId="0" borderId="10" xfId="0" applyNumberFormat="1" applyFont="1" applyBorder="1" applyAlignment="1">
      <alignment horizontal="right" wrapText="1"/>
    </xf>
    <xf numFmtId="49" fontId="27" fillId="0" borderId="10" xfId="0" applyNumberFormat="1" applyFont="1" applyBorder="1" applyAlignment="1" quotePrefix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/>
    </xf>
    <xf numFmtId="11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Border="1" applyAlignment="1">
      <alignment horizontal="justify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49" fontId="29" fillId="0" borderId="10" xfId="0" applyNumberFormat="1" applyFont="1" applyBorder="1" applyAlignment="1" quotePrefix="1">
      <alignment horizontal="center" vertical="top" wrapText="1"/>
    </xf>
    <xf numFmtId="49" fontId="24" fillId="0" borderId="10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justify" wrapText="1"/>
    </xf>
    <xf numFmtId="49" fontId="12" fillId="24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justify" vertical="top"/>
    </xf>
    <xf numFmtId="0" fontId="2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12" fillId="0" borderId="10" xfId="0" applyFont="1" applyBorder="1" applyAlignment="1">
      <alignment horizontal="justify" vertical="center" wrapText="1"/>
    </xf>
    <xf numFmtId="165" fontId="11" fillId="0" borderId="10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wrapText="1"/>
    </xf>
    <xf numFmtId="164" fontId="0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5" fontId="31" fillId="0" borderId="10" xfId="0" applyNumberFormat="1" applyFont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/>
    </xf>
    <xf numFmtId="165" fontId="32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/>
    </xf>
    <xf numFmtId="49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vertical="center" wrapText="1"/>
    </xf>
    <xf numFmtId="164" fontId="0" fillId="25" borderId="10" xfId="0" applyNumberFormat="1" applyFont="1" applyFill="1" applyBorder="1" applyAlignment="1">
      <alignment horizontal="center" vertical="center" wrapText="1"/>
    </xf>
    <xf numFmtId="165" fontId="0" fillId="25" borderId="10" xfId="0" applyNumberFormat="1" applyFont="1" applyFill="1" applyBorder="1" applyAlignment="1">
      <alignment horizontal="center" vertical="center" wrapText="1"/>
    </xf>
    <xf numFmtId="164" fontId="0" fillId="25" borderId="10" xfId="0" applyNumberFormat="1" applyFont="1" applyFill="1" applyBorder="1" applyAlignment="1">
      <alignment horizontal="center" vertical="center"/>
    </xf>
    <xf numFmtId="49" fontId="3" fillId="10" borderId="10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vertical="center" wrapText="1"/>
    </xf>
    <xf numFmtId="164" fontId="0" fillId="10" borderId="10" xfId="0" applyNumberFormat="1" applyFont="1" applyFill="1" applyBorder="1" applyAlignment="1">
      <alignment horizontal="center" vertical="center" wrapText="1"/>
    </xf>
    <xf numFmtId="165" fontId="0" fillId="10" borderId="10" xfId="0" applyNumberFormat="1" applyFont="1" applyFill="1" applyBorder="1" applyAlignment="1">
      <alignment horizontal="center" vertical="center" wrapText="1"/>
    </xf>
    <xf numFmtId="164" fontId="0" fillId="10" borderId="10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justify" vertical="center" wrapText="1"/>
    </xf>
    <xf numFmtId="0" fontId="3" fillId="25" borderId="10" xfId="0" applyFont="1" applyFill="1" applyBorder="1" applyAlignment="1">
      <alignment horizontal="justify" vertical="top" wrapText="1"/>
    </xf>
    <xf numFmtId="0" fontId="3" fillId="25" borderId="10" xfId="0" applyFont="1" applyFill="1" applyBorder="1" applyAlignment="1">
      <alignment horizontal="justify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vertical="top" wrapText="1"/>
    </xf>
    <xf numFmtId="2" fontId="11" fillId="0" borderId="10" xfId="0" applyNumberFormat="1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wrapText="1"/>
    </xf>
    <xf numFmtId="49" fontId="14" fillId="2" borderId="10" xfId="0" applyNumberFormat="1" applyFont="1" applyFill="1" applyBorder="1" applyAlignment="1">
      <alignment horizontal="center" vertical="center" wrapText="1"/>
    </xf>
    <xf numFmtId="165" fontId="14" fillId="2" borderId="10" xfId="0" applyNumberFormat="1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left" vertical="top" wrapText="1"/>
    </xf>
    <xf numFmtId="49" fontId="14" fillId="10" borderId="10" xfId="0" applyNumberFormat="1" applyFont="1" applyFill="1" applyBorder="1" applyAlignment="1">
      <alignment horizontal="center" vertical="center" wrapText="1"/>
    </xf>
    <xf numFmtId="164" fontId="14" fillId="10" borderId="10" xfId="0" applyNumberFormat="1" applyFont="1" applyFill="1" applyBorder="1" applyAlignment="1">
      <alignment horizontal="center" vertical="center" wrapText="1"/>
    </xf>
    <xf numFmtId="0" fontId="14" fillId="25" borderId="10" xfId="0" applyFont="1" applyFill="1" applyBorder="1" applyAlignment="1">
      <alignment horizontal="justify" wrapText="1"/>
    </xf>
    <xf numFmtId="49" fontId="14" fillId="25" borderId="10" xfId="0" applyNumberFormat="1" applyFont="1" applyFill="1" applyBorder="1" applyAlignment="1">
      <alignment horizontal="center" vertical="center"/>
    </xf>
    <xf numFmtId="164" fontId="14" fillId="25" borderId="10" xfId="0" applyNumberFormat="1" applyFont="1" applyFill="1" applyBorder="1" applyAlignment="1">
      <alignment horizontal="center" vertical="center"/>
    </xf>
    <xf numFmtId="0" fontId="13" fillId="25" borderId="10" xfId="0" applyFont="1" applyFill="1" applyBorder="1" applyAlignment="1">
      <alignment horizontal="justify" vertical="center" wrapText="1"/>
    </xf>
    <xf numFmtId="49" fontId="13" fillId="25" borderId="10" xfId="0" applyNumberFormat="1" applyFont="1" applyFill="1" applyBorder="1" applyAlignment="1">
      <alignment horizontal="center" vertical="center"/>
    </xf>
    <xf numFmtId="164" fontId="13" fillId="25" borderId="10" xfId="0" applyNumberFormat="1" applyFont="1" applyFill="1" applyBorder="1" applyAlignment="1">
      <alignment horizontal="center" vertical="center"/>
    </xf>
    <xf numFmtId="11" fontId="13" fillId="25" borderId="10" xfId="0" applyNumberFormat="1" applyFont="1" applyFill="1" applyBorder="1" applyAlignment="1">
      <alignment vertical="top" wrapText="1"/>
    </xf>
    <xf numFmtId="2" fontId="13" fillId="25" borderId="10" xfId="0" applyNumberFormat="1" applyFont="1" applyFill="1" applyBorder="1" applyAlignment="1">
      <alignment horizontal="center" vertical="center"/>
    </xf>
    <xf numFmtId="0" fontId="13" fillId="25" borderId="10" xfId="0" applyFont="1" applyFill="1" applyBorder="1" applyAlignment="1">
      <alignment horizontal="justify" wrapText="1"/>
    </xf>
    <xf numFmtId="0" fontId="13" fillId="25" borderId="10" xfId="0" applyFont="1" applyFill="1" applyBorder="1" applyAlignment="1">
      <alignment horizontal="justify"/>
    </xf>
    <xf numFmtId="0" fontId="13" fillId="25" borderId="10" xfId="0" applyNumberFormat="1" applyFont="1" applyFill="1" applyBorder="1" applyAlignment="1">
      <alignment horizontal="justify" wrapText="1"/>
    </xf>
    <xf numFmtId="165" fontId="14" fillId="25" borderId="10" xfId="0" applyNumberFormat="1" applyFont="1" applyFill="1" applyBorder="1" applyAlignment="1">
      <alignment horizontal="center" vertical="center"/>
    </xf>
    <xf numFmtId="180" fontId="14" fillId="25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164" fontId="14" fillId="25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164" fontId="14" fillId="2" borderId="10" xfId="0" applyNumberFormat="1" applyFont="1" applyFill="1" applyBorder="1" applyAlignment="1">
      <alignment horizontal="center" vertical="center" wrapText="1"/>
    </xf>
    <xf numFmtId="2" fontId="11" fillId="24" borderId="10" xfId="0" applyNumberFormat="1" applyFont="1" applyFill="1" applyBorder="1" applyAlignment="1">
      <alignment horizontal="center" vertical="center"/>
    </xf>
    <xf numFmtId="165" fontId="13" fillId="25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165" fontId="0" fillId="0" borderId="0" xfId="0" applyNumberFormat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/>
    </xf>
    <xf numFmtId="171" fontId="21" fillId="0" borderId="0" xfId="0" applyNumberFormat="1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justify" vertical="top" wrapText="1"/>
    </xf>
    <xf numFmtId="172" fontId="21" fillId="0" borderId="10" xfId="0" applyNumberFormat="1" applyFont="1" applyFill="1" applyBorder="1" applyAlignment="1">
      <alignment horizontal="center" vertical="top" wrapText="1"/>
    </xf>
    <xf numFmtId="171" fontId="27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left" wrapText="1"/>
    </xf>
    <xf numFmtId="4" fontId="21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Border="1" applyAlignment="1">
      <alignment horizontal="center" vertical="center" wrapText="1"/>
    </xf>
    <xf numFmtId="165" fontId="14" fillId="10" borderId="1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Alignment="1">
      <alignment horizontal="right" vertical="center"/>
    </xf>
    <xf numFmtId="0" fontId="2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0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selection activeCell="A5" sqref="A5:E5"/>
    </sheetView>
  </sheetViews>
  <sheetFormatPr defaultColWidth="9.00390625" defaultRowHeight="12.75" outlineLevelRow="1"/>
  <cols>
    <col min="1" max="1" width="19.625" style="106" customWidth="1"/>
    <col min="2" max="2" width="42.75390625" style="6" customWidth="1"/>
    <col min="3" max="3" width="12.125" style="6" customWidth="1"/>
    <col min="4" max="4" width="11.25390625" style="119" customWidth="1"/>
    <col min="5" max="5" width="11.125" style="115" customWidth="1"/>
  </cols>
  <sheetData>
    <row r="1" spans="2:5" ht="12.75">
      <c r="B1" s="192"/>
      <c r="C1" s="193"/>
      <c r="D1" s="192" t="s">
        <v>461</v>
      </c>
      <c r="E1" s="193"/>
    </row>
    <row r="2" spans="2:5" ht="12.75">
      <c r="B2" s="192"/>
      <c r="C2" s="193"/>
      <c r="D2" s="192" t="s">
        <v>300</v>
      </c>
      <c r="E2" s="193"/>
    </row>
    <row r="3" spans="2:5" ht="12.75">
      <c r="B3" s="192"/>
      <c r="C3" s="193"/>
      <c r="D3" s="192" t="s">
        <v>299</v>
      </c>
      <c r="E3" s="193"/>
    </row>
    <row r="4" spans="2:5" ht="12.75">
      <c r="B4" s="192"/>
      <c r="C4" s="193"/>
      <c r="D4" s="192" t="s">
        <v>462</v>
      </c>
      <c r="E4" s="193"/>
    </row>
    <row r="5" spans="1:5" ht="13.5">
      <c r="A5" s="186" t="s">
        <v>445</v>
      </c>
      <c r="B5" s="187"/>
      <c r="C5" s="187"/>
      <c r="D5" s="188"/>
      <c r="E5" s="188"/>
    </row>
    <row r="6" spans="1:5" ht="13.5">
      <c r="A6" s="186" t="s">
        <v>130</v>
      </c>
      <c r="B6" s="187"/>
      <c r="C6" s="187"/>
      <c r="D6" s="188"/>
      <c r="E6" s="188"/>
    </row>
    <row r="7" spans="1:5" ht="13.5">
      <c r="A7" s="189" t="s">
        <v>446</v>
      </c>
      <c r="B7" s="190"/>
      <c r="C7" s="190"/>
      <c r="D7" s="191"/>
      <c r="E7" s="191"/>
    </row>
    <row r="8" spans="1:5" s="5" customFormat="1" ht="38.25">
      <c r="A8" s="108" t="s">
        <v>301</v>
      </c>
      <c r="B8" s="114" t="s">
        <v>302</v>
      </c>
      <c r="C8" s="114" t="s">
        <v>447</v>
      </c>
      <c r="D8" s="120" t="s">
        <v>448</v>
      </c>
      <c r="E8" s="114" t="s">
        <v>449</v>
      </c>
    </row>
    <row r="9" spans="1:5" s="1" customFormat="1" ht="17.25" customHeight="1">
      <c r="A9" s="136" t="s">
        <v>303</v>
      </c>
      <c r="B9" s="137" t="s">
        <v>55</v>
      </c>
      <c r="C9" s="138">
        <f>C10+C19+C28+C43+C47+C64+C39+C75+C82+C61</f>
        <v>11227.1</v>
      </c>
      <c r="D9" s="139">
        <f>D10+D19+D28+D43+D47+D64+D39+D75+D82+D61</f>
        <v>11101.275000000003</v>
      </c>
      <c r="E9" s="140">
        <f>D9/C9*100</f>
        <v>98.87927425604121</v>
      </c>
    </row>
    <row r="10" spans="1:5" s="1" customFormat="1" ht="14.25" customHeight="1">
      <c r="A10" s="131" t="s">
        <v>304</v>
      </c>
      <c r="B10" s="132" t="s">
        <v>306</v>
      </c>
      <c r="C10" s="133">
        <f>C11</f>
        <v>4796.9</v>
      </c>
      <c r="D10" s="134">
        <f>D11</f>
        <v>4608.035</v>
      </c>
      <c r="E10" s="135">
        <f aca="true" t="shared" si="0" ref="E10:E73">D10/C10*100</f>
        <v>96.06276970543477</v>
      </c>
    </row>
    <row r="11" spans="1:5" s="1" customFormat="1" ht="13.5" customHeight="1">
      <c r="A11" s="107" t="s">
        <v>307</v>
      </c>
      <c r="B11" s="123" t="s">
        <v>305</v>
      </c>
      <c r="C11" s="105">
        <f>C12+C14+C18</f>
        <v>4796.9</v>
      </c>
      <c r="D11" s="112">
        <f>D12+D14+D18</f>
        <v>4608.035</v>
      </c>
      <c r="E11" s="118">
        <f t="shared" si="0"/>
        <v>96.06276970543477</v>
      </c>
    </row>
    <row r="12" spans="1:5" s="2" customFormat="1" ht="58.5" customHeight="1">
      <c r="A12" s="107" t="s">
        <v>308</v>
      </c>
      <c r="B12" s="125" t="s">
        <v>450</v>
      </c>
      <c r="C12" s="109">
        <f>C13</f>
        <v>4782.099999999999</v>
      </c>
      <c r="D12" s="112">
        <f>D13</f>
        <v>4596.804</v>
      </c>
      <c r="E12" s="118">
        <f t="shared" si="0"/>
        <v>96.12521695489431</v>
      </c>
    </row>
    <row r="13" spans="1:5" s="3" customFormat="1" ht="62.25" customHeight="1">
      <c r="A13" s="107" t="s">
        <v>309</v>
      </c>
      <c r="B13" s="125" t="s">
        <v>450</v>
      </c>
      <c r="C13" s="109">
        <f>4973.2-191.1</f>
        <v>4782.099999999999</v>
      </c>
      <c r="D13" s="116">
        <v>4596.804</v>
      </c>
      <c r="E13" s="118">
        <f t="shared" si="0"/>
        <v>96.12521695489431</v>
      </c>
    </row>
    <row r="14" spans="1:5" s="2" customFormat="1" ht="57" customHeight="1" outlineLevel="1">
      <c r="A14" s="107" t="s">
        <v>310</v>
      </c>
      <c r="B14" s="125" t="s">
        <v>450</v>
      </c>
      <c r="C14" s="105">
        <f>C15</f>
        <v>7.2</v>
      </c>
      <c r="D14" s="112">
        <f>D15</f>
        <v>7.302</v>
      </c>
      <c r="E14" s="118">
        <f t="shared" si="0"/>
        <v>101.41666666666667</v>
      </c>
    </row>
    <row r="15" spans="1:5" s="3" customFormat="1" ht="81" customHeight="1" outlineLevel="1">
      <c r="A15" s="107" t="s">
        <v>310</v>
      </c>
      <c r="B15" s="124" t="s">
        <v>138</v>
      </c>
      <c r="C15" s="105">
        <f>C16</f>
        <v>7.2</v>
      </c>
      <c r="D15" s="112">
        <f>D16</f>
        <v>7.302</v>
      </c>
      <c r="E15" s="118">
        <f t="shared" si="0"/>
        <v>101.41666666666667</v>
      </c>
    </row>
    <row r="16" spans="1:5" s="3" customFormat="1" ht="77.25" customHeight="1" outlineLevel="1">
      <c r="A16" s="107" t="s">
        <v>137</v>
      </c>
      <c r="B16" s="124" t="s">
        <v>138</v>
      </c>
      <c r="C16" s="105">
        <f>1.2+6</f>
        <v>7.2</v>
      </c>
      <c r="D16" s="116">
        <v>7.302</v>
      </c>
      <c r="E16" s="118">
        <f t="shared" si="0"/>
        <v>101.41666666666667</v>
      </c>
    </row>
    <row r="17" spans="1:5" s="3" customFormat="1" ht="39" customHeight="1">
      <c r="A17" s="107" t="s">
        <v>163</v>
      </c>
      <c r="B17" s="125" t="s">
        <v>162</v>
      </c>
      <c r="C17" s="105">
        <f>C18</f>
        <v>7.6</v>
      </c>
      <c r="D17" s="112">
        <f>D18</f>
        <v>3.929</v>
      </c>
      <c r="E17" s="118">
        <f t="shared" si="0"/>
        <v>51.69736842105264</v>
      </c>
    </row>
    <row r="18" spans="1:5" s="3" customFormat="1" ht="36.75" customHeight="1">
      <c r="A18" s="107" t="s">
        <v>161</v>
      </c>
      <c r="B18" s="125" t="s">
        <v>162</v>
      </c>
      <c r="C18" s="105">
        <v>7.6</v>
      </c>
      <c r="D18" s="116">
        <v>3.929</v>
      </c>
      <c r="E18" s="118">
        <f t="shared" si="0"/>
        <v>51.69736842105264</v>
      </c>
    </row>
    <row r="19" spans="1:5" s="1" customFormat="1" ht="27.75" customHeight="1">
      <c r="A19" s="131" t="s">
        <v>185</v>
      </c>
      <c r="B19" s="142" t="s">
        <v>184</v>
      </c>
      <c r="C19" s="133">
        <f>C20+C22+C24+C26</f>
        <v>60.400000000000006</v>
      </c>
      <c r="D19" s="134">
        <f>D20+D22+D24+D26</f>
        <v>48.376000000000005</v>
      </c>
      <c r="E19" s="135">
        <f t="shared" si="0"/>
        <v>80.09271523178808</v>
      </c>
    </row>
    <row r="20" spans="1:5" s="2" customFormat="1" ht="22.5">
      <c r="A20" s="107" t="s">
        <v>186</v>
      </c>
      <c r="B20" s="125" t="s">
        <v>291</v>
      </c>
      <c r="C20" s="105">
        <f>C21</f>
        <v>25.6</v>
      </c>
      <c r="D20" s="112">
        <f>D21</f>
        <v>18.258</v>
      </c>
      <c r="E20" s="118">
        <f t="shared" si="0"/>
        <v>71.3203125</v>
      </c>
    </row>
    <row r="21" spans="1:5" s="2" customFormat="1" ht="33.75">
      <c r="A21" s="107" t="s">
        <v>282</v>
      </c>
      <c r="B21" s="125" t="s">
        <v>281</v>
      </c>
      <c r="C21" s="105">
        <v>25.6</v>
      </c>
      <c r="D21" s="116">
        <v>18.258</v>
      </c>
      <c r="E21" s="118">
        <f t="shared" si="0"/>
        <v>71.3203125</v>
      </c>
    </row>
    <row r="22" spans="1:5" s="3" customFormat="1" ht="45">
      <c r="A22" s="107" t="s">
        <v>186</v>
      </c>
      <c r="B22" s="125" t="s">
        <v>284</v>
      </c>
      <c r="C22" s="105">
        <f>C23</f>
        <v>0.4</v>
      </c>
      <c r="D22" s="112">
        <f>D23</f>
        <v>0.411</v>
      </c>
      <c r="E22" s="118">
        <f t="shared" si="0"/>
        <v>102.74999999999999</v>
      </c>
    </row>
    <row r="23" spans="1:5" s="3" customFormat="1" ht="45">
      <c r="A23" s="107" t="s">
        <v>290</v>
      </c>
      <c r="B23" s="125" t="s">
        <v>284</v>
      </c>
      <c r="C23" s="105">
        <v>0.4</v>
      </c>
      <c r="D23" s="116">
        <v>0.411</v>
      </c>
      <c r="E23" s="118">
        <f t="shared" si="0"/>
        <v>102.74999999999999</v>
      </c>
    </row>
    <row r="24" spans="1:5" s="3" customFormat="1" ht="45">
      <c r="A24" s="107" t="s">
        <v>294</v>
      </c>
      <c r="B24" s="125" t="s">
        <v>293</v>
      </c>
      <c r="C24" s="105">
        <f>C25</f>
        <v>32.7</v>
      </c>
      <c r="D24" s="112">
        <f>D25</f>
        <v>31.278</v>
      </c>
      <c r="E24" s="118">
        <f t="shared" si="0"/>
        <v>95.65137614678898</v>
      </c>
    </row>
    <row r="25" spans="1:5" s="3" customFormat="1" ht="45">
      <c r="A25" s="107" t="s">
        <v>292</v>
      </c>
      <c r="B25" s="125" t="s">
        <v>293</v>
      </c>
      <c r="C25" s="105">
        <v>32.7</v>
      </c>
      <c r="D25" s="116">
        <v>31.278</v>
      </c>
      <c r="E25" s="118">
        <f t="shared" si="0"/>
        <v>95.65137614678898</v>
      </c>
    </row>
    <row r="26" spans="1:5" s="3" customFormat="1" ht="45">
      <c r="A26" s="107" t="s">
        <v>296</v>
      </c>
      <c r="B26" s="125" t="s">
        <v>295</v>
      </c>
      <c r="C26" s="105">
        <f>C27</f>
        <v>1.7</v>
      </c>
      <c r="D26" s="112">
        <f>D27</f>
        <v>-1.571</v>
      </c>
      <c r="E26" s="118">
        <f t="shared" si="0"/>
        <v>-92.41176470588235</v>
      </c>
    </row>
    <row r="27" spans="1:5" s="3" customFormat="1" ht="45">
      <c r="A27" s="107" t="s">
        <v>297</v>
      </c>
      <c r="B27" s="125" t="s">
        <v>295</v>
      </c>
      <c r="C27" s="105">
        <v>1.7</v>
      </c>
      <c r="D27" s="116">
        <v>-1.571</v>
      </c>
      <c r="E27" s="118">
        <f t="shared" si="0"/>
        <v>-92.41176470588235</v>
      </c>
    </row>
    <row r="28" spans="1:5" s="1" customFormat="1" ht="16.5" customHeight="1">
      <c r="A28" s="131" t="s">
        <v>311</v>
      </c>
      <c r="B28" s="143" t="s">
        <v>312</v>
      </c>
      <c r="C28" s="144">
        <f>C29+C32</f>
        <v>1635.3000000000002</v>
      </c>
      <c r="D28" s="134">
        <f>D29+D32</f>
        <v>1642.9940000000001</v>
      </c>
      <c r="E28" s="135">
        <f t="shared" si="0"/>
        <v>100.47049471045068</v>
      </c>
    </row>
    <row r="29" spans="1:5" s="1" customFormat="1" ht="16.5" customHeight="1">
      <c r="A29" s="107" t="s">
        <v>314</v>
      </c>
      <c r="B29" s="126" t="s">
        <v>313</v>
      </c>
      <c r="C29" s="110">
        <f>C30</f>
        <v>1341.4</v>
      </c>
      <c r="D29" s="112">
        <f>D30</f>
        <v>1346.411</v>
      </c>
      <c r="E29" s="118">
        <f t="shared" si="0"/>
        <v>100.37356493216043</v>
      </c>
    </row>
    <row r="30" spans="1:5" s="2" customFormat="1" ht="33.75">
      <c r="A30" s="107" t="s">
        <v>315</v>
      </c>
      <c r="B30" s="125" t="s">
        <v>41</v>
      </c>
      <c r="C30" s="110">
        <f>C31</f>
        <v>1341.4</v>
      </c>
      <c r="D30" s="112">
        <f>D31</f>
        <v>1346.411</v>
      </c>
      <c r="E30" s="118">
        <f t="shared" si="0"/>
        <v>100.37356493216043</v>
      </c>
    </row>
    <row r="31" spans="1:5" s="3" customFormat="1" ht="36.75" customHeight="1">
      <c r="A31" s="107" t="s">
        <v>316</v>
      </c>
      <c r="B31" s="125" t="s">
        <v>42</v>
      </c>
      <c r="C31" s="110">
        <f>1580-138.6-100</f>
        <v>1341.4</v>
      </c>
      <c r="D31" s="116">
        <v>1346.411</v>
      </c>
      <c r="E31" s="118">
        <f t="shared" si="0"/>
        <v>100.37356493216043</v>
      </c>
    </row>
    <row r="32" spans="1:5" s="1" customFormat="1" ht="15" customHeight="1">
      <c r="A32" s="111" t="s">
        <v>133</v>
      </c>
      <c r="B32" s="126" t="s">
        <v>317</v>
      </c>
      <c r="C32" s="105">
        <f>C33+C36</f>
        <v>293.9</v>
      </c>
      <c r="D32" s="112">
        <f>D33+D36</f>
        <v>296.58299999999997</v>
      </c>
      <c r="E32" s="118">
        <f t="shared" si="0"/>
        <v>100.91289554270159</v>
      </c>
    </row>
    <row r="33" spans="1:5" s="2" customFormat="1" ht="34.5" customHeight="1">
      <c r="A33" s="107" t="s">
        <v>318</v>
      </c>
      <c r="B33" s="125" t="s">
        <v>319</v>
      </c>
      <c r="C33" s="105">
        <f>C34</f>
        <v>126.6</v>
      </c>
      <c r="D33" s="112">
        <f>D34</f>
        <v>129.169</v>
      </c>
      <c r="E33" s="118">
        <f t="shared" si="0"/>
        <v>102.02922590837285</v>
      </c>
    </row>
    <row r="34" spans="1:5" s="4" customFormat="1" ht="45" customHeight="1">
      <c r="A34" s="107" t="s">
        <v>60</v>
      </c>
      <c r="B34" s="125" t="s">
        <v>321</v>
      </c>
      <c r="C34" s="105">
        <f>C35</f>
        <v>126.6</v>
      </c>
      <c r="D34" s="112">
        <f>D35</f>
        <v>129.169</v>
      </c>
      <c r="E34" s="118">
        <f t="shared" si="0"/>
        <v>102.02922590837285</v>
      </c>
    </row>
    <row r="35" spans="1:5" s="3" customFormat="1" ht="45" customHeight="1">
      <c r="A35" s="107" t="s">
        <v>320</v>
      </c>
      <c r="B35" s="125" t="s">
        <v>321</v>
      </c>
      <c r="C35" s="105">
        <f>92+34.6</f>
        <v>126.6</v>
      </c>
      <c r="D35" s="116">
        <v>129.169</v>
      </c>
      <c r="E35" s="118">
        <f t="shared" si="0"/>
        <v>102.02922590837285</v>
      </c>
    </row>
    <row r="36" spans="1:5" s="2" customFormat="1" ht="33.75">
      <c r="A36" s="107" t="s">
        <v>323</v>
      </c>
      <c r="B36" s="125" t="s">
        <v>322</v>
      </c>
      <c r="C36" s="105">
        <f>C37</f>
        <v>167.3</v>
      </c>
      <c r="D36" s="112">
        <f>D37</f>
        <v>167.414</v>
      </c>
      <c r="E36" s="118">
        <f t="shared" si="0"/>
        <v>100.06814106395694</v>
      </c>
    </row>
    <row r="37" spans="1:5" ht="46.5" customHeight="1">
      <c r="A37" s="107" t="s">
        <v>61</v>
      </c>
      <c r="B37" s="125" t="s">
        <v>327</v>
      </c>
      <c r="C37" s="105">
        <f>C38</f>
        <v>167.3</v>
      </c>
      <c r="D37" s="112">
        <f>D38</f>
        <v>167.414</v>
      </c>
      <c r="E37" s="118">
        <f t="shared" si="0"/>
        <v>100.06814106395694</v>
      </c>
    </row>
    <row r="38" spans="1:5" s="3" customFormat="1" ht="45" customHeight="1">
      <c r="A38" s="107" t="s">
        <v>324</v>
      </c>
      <c r="B38" s="125" t="s">
        <v>327</v>
      </c>
      <c r="C38" s="105">
        <f>95+40+32.3</f>
        <v>167.3</v>
      </c>
      <c r="D38" s="116">
        <v>167.414</v>
      </c>
      <c r="E38" s="118">
        <f t="shared" si="0"/>
        <v>100.06814106395694</v>
      </c>
    </row>
    <row r="39" spans="1:5" s="2" customFormat="1" ht="33.75" hidden="1" outlineLevel="1">
      <c r="A39" s="107" t="s">
        <v>19</v>
      </c>
      <c r="B39" s="125" t="s">
        <v>43</v>
      </c>
      <c r="C39" s="105">
        <f>C42</f>
        <v>0</v>
      </c>
      <c r="D39" s="121"/>
      <c r="E39" s="118" t="e">
        <f t="shared" si="0"/>
        <v>#DIV/0!</v>
      </c>
    </row>
    <row r="40" spans="1:5" s="4" customFormat="1" ht="22.5" hidden="1" outlineLevel="1">
      <c r="A40" s="107" t="s">
        <v>20</v>
      </c>
      <c r="B40" s="125" t="s">
        <v>21</v>
      </c>
      <c r="C40" s="105">
        <f>C42</f>
        <v>0</v>
      </c>
      <c r="D40" s="116"/>
      <c r="E40" s="118" t="e">
        <f t="shared" si="0"/>
        <v>#DIV/0!</v>
      </c>
    </row>
    <row r="41" spans="1:5" s="4" customFormat="1" ht="33.75" hidden="1" outlineLevel="1">
      <c r="A41" s="107" t="s">
        <v>131</v>
      </c>
      <c r="B41" s="125" t="s">
        <v>22</v>
      </c>
      <c r="C41" s="105">
        <f>C42</f>
        <v>0</v>
      </c>
      <c r="D41" s="116"/>
      <c r="E41" s="118" t="e">
        <f t="shared" si="0"/>
        <v>#DIV/0!</v>
      </c>
    </row>
    <row r="42" spans="1:5" s="3" customFormat="1" ht="27" customHeight="1" hidden="1" outlineLevel="1">
      <c r="A42" s="107" t="s">
        <v>132</v>
      </c>
      <c r="B42" s="125" t="s">
        <v>22</v>
      </c>
      <c r="C42" s="105"/>
      <c r="D42" s="116"/>
      <c r="E42" s="118" t="e">
        <f t="shared" si="0"/>
        <v>#DIV/0!</v>
      </c>
    </row>
    <row r="43" spans="1:5" s="1" customFormat="1" ht="17.25" customHeight="1" collapsed="1">
      <c r="A43" s="131" t="s">
        <v>328</v>
      </c>
      <c r="B43" s="143" t="s">
        <v>329</v>
      </c>
      <c r="C43" s="133">
        <f aca="true" t="shared" si="1" ref="C43:D45">C44</f>
        <v>43</v>
      </c>
      <c r="D43" s="134">
        <f t="shared" si="1"/>
        <v>41.85</v>
      </c>
      <c r="E43" s="135">
        <f t="shared" si="0"/>
        <v>97.32558139534883</v>
      </c>
    </row>
    <row r="44" spans="1:5" s="1" customFormat="1" ht="33.75">
      <c r="A44" s="107" t="s">
        <v>330</v>
      </c>
      <c r="B44" s="125" t="s">
        <v>331</v>
      </c>
      <c r="C44" s="105">
        <f t="shared" si="1"/>
        <v>43</v>
      </c>
      <c r="D44" s="112">
        <f t="shared" si="1"/>
        <v>41.85</v>
      </c>
      <c r="E44" s="118">
        <f t="shared" si="0"/>
        <v>97.32558139534883</v>
      </c>
    </row>
    <row r="45" spans="1:5" s="2" customFormat="1" ht="55.5" customHeight="1">
      <c r="A45" s="107" t="s">
        <v>332</v>
      </c>
      <c r="B45" s="125" t="s">
        <v>18</v>
      </c>
      <c r="C45" s="105">
        <f t="shared" si="1"/>
        <v>43</v>
      </c>
      <c r="D45" s="112">
        <f t="shared" si="1"/>
        <v>41.85</v>
      </c>
      <c r="E45" s="118">
        <f t="shared" si="0"/>
        <v>97.32558139534883</v>
      </c>
    </row>
    <row r="46" spans="1:5" ht="54" customHeight="1">
      <c r="A46" s="107" t="s">
        <v>333</v>
      </c>
      <c r="B46" s="125" t="s">
        <v>18</v>
      </c>
      <c r="C46" s="105">
        <v>43</v>
      </c>
      <c r="D46" s="116">
        <v>41.85</v>
      </c>
      <c r="E46" s="118">
        <f t="shared" si="0"/>
        <v>97.32558139534883</v>
      </c>
    </row>
    <row r="47" spans="1:5" s="1" customFormat="1" ht="33.75">
      <c r="A47" s="131" t="s">
        <v>334</v>
      </c>
      <c r="B47" s="142" t="s">
        <v>335</v>
      </c>
      <c r="C47" s="133">
        <f>C48+C55+C58</f>
        <v>1964.9</v>
      </c>
      <c r="D47" s="134">
        <f>D48+D55+D58</f>
        <v>2029.0919999999999</v>
      </c>
      <c r="E47" s="135">
        <f t="shared" si="0"/>
        <v>103.26693470405617</v>
      </c>
    </row>
    <row r="48" spans="1:5" s="1" customFormat="1" ht="65.25" customHeight="1">
      <c r="A48" s="107" t="s">
        <v>337</v>
      </c>
      <c r="B48" s="125" t="s">
        <v>49</v>
      </c>
      <c r="C48" s="105">
        <f>C49+C52</f>
        <v>1889.9</v>
      </c>
      <c r="D48" s="112">
        <f>D49+D52</f>
        <v>1968.513</v>
      </c>
      <c r="E48" s="118">
        <f t="shared" si="0"/>
        <v>104.15963807608868</v>
      </c>
    </row>
    <row r="49" spans="1:5" s="2" customFormat="1" ht="49.5" customHeight="1">
      <c r="A49" s="107" t="s">
        <v>336</v>
      </c>
      <c r="B49" s="125" t="s">
        <v>338</v>
      </c>
      <c r="C49" s="105">
        <f>C51</f>
        <v>80.3</v>
      </c>
      <c r="D49" s="112">
        <f>D51</f>
        <v>77.693</v>
      </c>
      <c r="E49" s="118">
        <f t="shared" si="0"/>
        <v>96.75342465753425</v>
      </c>
    </row>
    <row r="50" spans="1:5" s="2" customFormat="1" ht="57" customHeight="1">
      <c r="A50" s="107" t="s">
        <v>134</v>
      </c>
      <c r="B50" s="125" t="s">
        <v>339</v>
      </c>
      <c r="C50" s="105">
        <f>C51</f>
        <v>80.3</v>
      </c>
      <c r="D50" s="112">
        <f>D51</f>
        <v>77.693</v>
      </c>
      <c r="E50" s="118">
        <f t="shared" si="0"/>
        <v>96.75342465753425</v>
      </c>
    </row>
    <row r="51" spans="1:5" s="3" customFormat="1" ht="62.25" customHeight="1">
      <c r="A51" s="107" t="s">
        <v>135</v>
      </c>
      <c r="B51" s="125" t="s">
        <v>339</v>
      </c>
      <c r="C51" s="105">
        <f>120.3-40</f>
        <v>80.3</v>
      </c>
      <c r="D51" s="116">
        <v>77.693</v>
      </c>
      <c r="E51" s="118">
        <f t="shared" si="0"/>
        <v>96.75342465753425</v>
      </c>
    </row>
    <row r="52" spans="1:5" s="2" customFormat="1" ht="33.75">
      <c r="A52" s="107" t="s">
        <v>289</v>
      </c>
      <c r="B52" s="129" t="s">
        <v>285</v>
      </c>
      <c r="C52" s="105">
        <f>C54</f>
        <v>1809.6000000000001</v>
      </c>
      <c r="D52" s="112">
        <f>D54</f>
        <v>1890.82</v>
      </c>
      <c r="E52" s="118">
        <f t="shared" si="0"/>
        <v>104.48828470380194</v>
      </c>
    </row>
    <row r="53" spans="1:5" s="2" customFormat="1" ht="23.25" customHeight="1">
      <c r="A53" s="107" t="s">
        <v>287</v>
      </c>
      <c r="B53" s="129" t="s">
        <v>286</v>
      </c>
      <c r="C53" s="105">
        <f>C54</f>
        <v>1809.6000000000001</v>
      </c>
      <c r="D53" s="112">
        <f>D54</f>
        <v>1890.82</v>
      </c>
      <c r="E53" s="118">
        <f t="shared" si="0"/>
        <v>104.48828470380194</v>
      </c>
    </row>
    <row r="54" spans="1:5" s="3" customFormat="1" ht="21.75" customHeight="1">
      <c r="A54" s="107" t="s">
        <v>288</v>
      </c>
      <c r="B54" s="129" t="s">
        <v>286</v>
      </c>
      <c r="C54" s="105">
        <f>1600+61.4+148.2</f>
        <v>1809.6000000000001</v>
      </c>
      <c r="D54" s="116">
        <v>1890.82</v>
      </c>
      <c r="E54" s="118">
        <f t="shared" si="0"/>
        <v>104.48828470380194</v>
      </c>
    </row>
    <row r="55" spans="1:5" s="2" customFormat="1" ht="33" customHeight="1" outlineLevel="1">
      <c r="A55" s="107" t="s">
        <v>28</v>
      </c>
      <c r="B55" s="125" t="s">
        <v>29</v>
      </c>
      <c r="C55" s="105">
        <f>C57</f>
        <v>8</v>
      </c>
      <c r="D55" s="112">
        <f>D57</f>
        <v>8.001</v>
      </c>
      <c r="E55" s="118">
        <f t="shared" si="0"/>
        <v>100.01249999999999</v>
      </c>
    </row>
    <row r="56" spans="1:5" s="2" customFormat="1" ht="33.75" outlineLevel="1">
      <c r="A56" s="107" t="s">
        <v>62</v>
      </c>
      <c r="B56" s="125" t="s">
        <v>30</v>
      </c>
      <c r="C56" s="105">
        <f>C57</f>
        <v>8</v>
      </c>
      <c r="D56" s="112">
        <f>D57</f>
        <v>8.001</v>
      </c>
      <c r="E56" s="118">
        <f t="shared" si="0"/>
        <v>100.01249999999999</v>
      </c>
    </row>
    <row r="57" spans="1:5" s="3" customFormat="1" ht="33.75" outlineLevel="1">
      <c r="A57" s="107" t="s">
        <v>31</v>
      </c>
      <c r="B57" s="125" t="s">
        <v>30</v>
      </c>
      <c r="C57" s="105">
        <v>8</v>
      </c>
      <c r="D57" s="116">
        <v>8.001</v>
      </c>
      <c r="E57" s="118">
        <f t="shared" si="0"/>
        <v>100.01249999999999</v>
      </c>
    </row>
    <row r="58" spans="1:5" s="3" customFormat="1" ht="67.5">
      <c r="A58" s="107" t="s">
        <v>63</v>
      </c>
      <c r="B58" s="125" t="s">
        <v>50</v>
      </c>
      <c r="C58" s="105">
        <f>C59</f>
        <v>67</v>
      </c>
      <c r="D58" s="112">
        <f>D59</f>
        <v>52.578</v>
      </c>
      <c r="E58" s="118">
        <f t="shared" si="0"/>
        <v>78.47462686567165</v>
      </c>
    </row>
    <row r="59" spans="1:5" s="3" customFormat="1" ht="55.5" customHeight="1">
      <c r="A59" s="107" t="s">
        <v>64</v>
      </c>
      <c r="B59" s="125" t="s">
        <v>52</v>
      </c>
      <c r="C59" s="105">
        <f>C60</f>
        <v>67</v>
      </c>
      <c r="D59" s="112">
        <f>D60</f>
        <v>52.578</v>
      </c>
      <c r="E59" s="118">
        <f t="shared" si="0"/>
        <v>78.47462686567165</v>
      </c>
    </row>
    <row r="60" spans="1:5" s="3" customFormat="1" ht="57" customHeight="1">
      <c r="A60" s="107" t="s">
        <v>139</v>
      </c>
      <c r="B60" s="125" t="s">
        <v>52</v>
      </c>
      <c r="C60" s="105">
        <f>45+22</f>
        <v>67</v>
      </c>
      <c r="D60" s="116">
        <v>52.578</v>
      </c>
      <c r="E60" s="118">
        <f t="shared" si="0"/>
        <v>78.47462686567165</v>
      </c>
    </row>
    <row r="61" spans="1:5" s="3" customFormat="1" ht="22.5" customHeight="1">
      <c r="A61" s="131" t="s">
        <v>439</v>
      </c>
      <c r="B61" s="142" t="s">
        <v>438</v>
      </c>
      <c r="C61" s="133">
        <f>C62</f>
        <v>10</v>
      </c>
      <c r="D61" s="134">
        <f>D62</f>
        <v>12.233</v>
      </c>
      <c r="E61" s="135">
        <f t="shared" si="0"/>
        <v>122.33000000000001</v>
      </c>
    </row>
    <row r="62" spans="1:5" s="3" customFormat="1" ht="19.5" customHeight="1">
      <c r="A62" s="107" t="s">
        <v>442</v>
      </c>
      <c r="B62" s="128" t="s">
        <v>440</v>
      </c>
      <c r="C62" s="105">
        <f>C63</f>
        <v>10</v>
      </c>
      <c r="D62" s="112">
        <f>D63</f>
        <v>12.233</v>
      </c>
      <c r="E62" s="118">
        <f t="shared" si="0"/>
        <v>122.33000000000001</v>
      </c>
    </row>
    <row r="63" spans="1:5" s="3" customFormat="1" ht="18.75" customHeight="1">
      <c r="A63" s="107" t="s">
        <v>441</v>
      </c>
      <c r="B63" s="128" t="s">
        <v>440</v>
      </c>
      <c r="C63" s="105">
        <v>10</v>
      </c>
      <c r="D63" s="116">
        <v>12.233</v>
      </c>
      <c r="E63" s="118">
        <f t="shared" si="0"/>
        <v>122.33000000000001</v>
      </c>
    </row>
    <row r="64" spans="1:5" s="1" customFormat="1" ht="22.5">
      <c r="A64" s="131" t="s">
        <v>71</v>
      </c>
      <c r="B64" s="142" t="s">
        <v>365</v>
      </c>
      <c r="C64" s="144">
        <f>C67+C70+C72+C74</f>
        <v>2701.2000000000003</v>
      </c>
      <c r="D64" s="134">
        <f>D67+D70+D72+D74</f>
        <v>2703.2630000000004</v>
      </c>
      <c r="E64" s="135">
        <f t="shared" si="0"/>
        <v>100.0763734636458</v>
      </c>
    </row>
    <row r="65" spans="1:5" s="1" customFormat="1" ht="22.5" hidden="1" outlineLevel="1">
      <c r="A65" s="107" t="s">
        <v>168</v>
      </c>
      <c r="B65" s="125" t="s">
        <v>169</v>
      </c>
      <c r="C65" s="110">
        <f>C66</f>
        <v>0</v>
      </c>
      <c r="D65" s="121"/>
      <c r="E65" s="118" t="e">
        <f t="shared" si="0"/>
        <v>#DIV/0!</v>
      </c>
    </row>
    <row r="66" spans="1:5" s="1" customFormat="1" ht="25.5" customHeight="1" hidden="1" outlineLevel="1">
      <c r="A66" s="107" t="s">
        <v>166</v>
      </c>
      <c r="B66" s="125" t="s">
        <v>165</v>
      </c>
      <c r="C66" s="110">
        <f>C67</f>
        <v>0</v>
      </c>
      <c r="D66" s="121"/>
      <c r="E66" s="118" t="e">
        <f t="shared" si="0"/>
        <v>#DIV/0!</v>
      </c>
    </row>
    <row r="67" spans="1:5" s="1" customFormat="1" ht="24.75" customHeight="1" hidden="1" outlineLevel="1">
      <c r="A67" s="107" t="s">
        <v>167</v>
      </c>
      <c r="B67" s="125" t="s">
        <v>165</v>
      </c>
      <c r="C67" s="110"/>
      <c r="D67" s="121"/>
      <c r="E67" s="118" t="e">
        <f t="shared" si="0"/>
        <v>#DIV/0!</v>
      </c>
    </row>
    <row r="68" spans="1:5" s="1" customFormat="1" ht="58.5" customHeight="1" hidden="1" outlineLevel="1">
      <c r="A68" s="107" t="s">
        <v>70</v>
      </c>
      <c r="B68" s="125" t="s">
        <v>72</v>
      </c>
      <c r="C68" s="105">
        <f>C69</f>
        <v>2686.4</v>
      </c>
      <c r="D68" s="121"/>
      <c r="E68" s="118">
        <f t="shared" si="0"/>
        <v>0</v>
      </c>
    </row>
    <row r="69" spans="1:5" s="1" customFormat="1" ht="66.75" customHeight="1" collapsed="1">
      <c r="A69" s="107" t="s">
        <v>136</v>
      </c>
      <c r="B69" s="125" t="s">
        <v>44</v>
      </c>
      <c r="C69" s="105">
        <f>C70</f>
        <v>2686.4</v>
      </c>
      <c r="D69" s="112">
        <f>D70</f>
        <v>2688.483</v>
      </c>
      <c r="E69" s="118">
        <f t="shared" si="0"/>
        <v>100.07753871351997</v>
      </c>
    </row>
    <row r="70" spans="1:5" s="3" customFormat="1" ht="66.75" customHeight="1">
      <c r="A70" s="107" t="s">
        <v>140</v>
      </c>
      <c r="B70" s="125" t="s">
        <v>44</v>
      </c>
      <c r="C70" s="105">
        <f>551+2051.4+84</f>
        <v>2686.4</v>
      </c>
      <c r="D70" s="116">
        <v>2688.483</v>
      </c>
      <c r="E70" s="118">
        <f t="shared" si="0"/>
        <v>100.07753871351997</v>
      </c>
    </row>
    <row r="71" spans="1:5" s="3" customFormat="1" ht="38.25" customHeight="1">
      <c r="A71" s="107" t="s">
        <v>170</v>
      </c>
      <c r="B71" s="125" t="s">
        <v>45</v>
      </c>
      <c r="C71" s="110">
        <f>C72</f>
        <v>14.8</v>
      </c>
      <c r="D71" s="110">
        <f>D72</f>
        <v>14.78</v>
      </c>
      <c r="E71" s="118">
        <f t="shared" si="0"/>
        <v>99.86486486486486</v>
      </c>
    </row>
    <row r="72" spans="1:5" s="3" customFormat="1" ht="38.25" customHeight="1">
      <c r="A72" s="107" t="s">
        <v>164</v>
      </c>
      <c r="B72" s="125" t="s">
        <v>45</v>
      </c>
      <c r="C72" s="110">
        <v>14.8</v>
      </c>
      <c r="D72" s="117">
        <v>14.78</v>
      </c>
      <c r="E72" s="118">
        <f t="shared" si="0"/>
        <v>99.86486486486486</v>
      </c>
    </row>
    <row r="73" spans="1:5" s="3" customFormat="1" ht="48.75" customHeight="1" hidden="1" outlineLevel="1" collapsed="1">
      <c r="A73" s="107" t="s">
        <v>157</v>
      </c>
      <c r="B73" s="125" t="s">
        <v>158</v>
      </c>
      <c r="C73" s="110">
        <f>C74</f>
        <v>0</v>
      </c>
      <c r="D73" s="116"/>
      <c r="E73" s="118" t="e">
        <f t="shared" si="0"/>
        <v>#DIV/0!</v>
      </c>
    </row>
    <row r="74" spans="1:5" s="3" customFormat="1" ht="48" customHeight="1" hidden="1" outlineLevel="1">
      <c r="A74" s="107" t="s">
        <v>159</v>
      </c>
      <c r="B74" s="125" t="s">
        <v>158</v>
      </c>
      <c r="C74" s="110"/>
      <c r="D74" s="116"/>
      <c r="E74" s="118" t="e">
        <f aca="true" t="shared" si="2" ref="E74:E109">D74/C74*100</f>
        <v>#DIV/0!</v>
      </c>
    </row>
    <row r="75" spans="1:5" s="1" customFormat="1" ht="18" customHeight="1" collapsed="1">
      <c r="A75" s="131" t="s">
        <v>23</v>
      </c>
      <c r="B75" s="143" t="s">
        <v>46</v>
      </c>
      <c r="C75" s="133">
        <f>C81+C78</f>
        <v>15.399999999999999</v>
      </c>
      <c r="D75" s="134">
        <f>D81+D78</f>
        <v>15.431999999999999</v>
      </c>
      <c r="E75" s="135">
        <f t="shared" si="2"/>
        <v>100.20779220779221</v>
      </c>
    </row>
    <row r="76" spans="1:5" s="1" customFormat="1" ht="36.75" customHeight="1">
      <c r="A76" s="107" t="s">
        <v>430</v>
      </c>
      <c r="B76" s="128" t="s">
        <v>429</v>
      </c>
      <c r="C76" s="105">
        <f>C77</f>
        <v>2.2</v>
      </c>
      <c r="D76" s="112">
        <f>D77</f>
        <v>2.232</v>
      </c>
      <c r="E76" s="118">
        <f t="shared" si="2"/>
        <v>101.45454545454547</v>
      </c>
    </row>
    <row r="77" spans="1:5" s="1" customFormat="1" ht="48.75" customHeight="1">
      <c r="A77" s="107" t="s">
        <v>431</v>
      </c>
      <c r="B77" s="128" t="s">
        <v>432</v>
      </c>
      <c r="C77" s="105">
        <f>C78</f>
        <v>2.2</v>
      </c>
      <c r="D77" s="112">
        <f>D78</f>
        <v>2.232</v>
      </c>
      <c r="E77" s="118">
        <f t="shared" si="2"/>
        <v>101.45454545454547</v>
      </c>
    </row>
    <row r="78" spans="1:5" s="1" customFormat="1" ht="44.25" customHeight="1">
      <c r="A78" s="107" t="s">
        <v>433</v>
      </c>
      <c r="B78" s="128" t="s">
        <v>432</v>
      </c>
      <c r="C78" s="105">
        <v>2.2</v>
      </c>
      <c r="D78" s="116">
        <v>2.232</v>
      </c>
      <c r="E78" s="118">
        <f t="shared" si="2"/>
        <v>101.45454545454547</v>
      </c>
    </row>
    <row r="79" spans="1:5" s="1" customFormat="1" ht="33.75">
      <c r="A79" s="107" t="s">
        <v>436</v>
      </c>
      <c r="B79" s="128" t="s">
        <v>434</v>
      </c>
      <c r="C79" s="105">
        <f>C80</f>
        <v>13.2</v>
      </c>
      <c r="D79" s="105">
        <f>D80</f>
        <v>13.2</v>
      </c>
      <c r="E79" s="118">
        <f t="shared" si="2"/>
        <v>100</v>
      </c>
    </row>
    <row r="80" spans="1:5" s="1" customFormat="1" ht="43.5" customHeight="1">
      <c r="A80" s="107" t="s">
        <v>436</v>
      </c>
      <c r="B80" s="128" t="s">
        <v>435</v>
      </c>
      <c r="C80" s="105">
        <f>C81</f>
        <v>13.2</v>
      </c>
      <c r="D80" s="105">
        <f>D81</f>
        <v>13.2</v>
      </c>
      <c r="E80" s="118">
        <f t="shared" si="2"/>
        <v>100</v>
      </c>
    </row>
    <row r="81" spans="1:5" s="3" customFormat="1" ht="45" customHeight="1">
      <c r="A81" s="107" t="s">
        <v>437</v>
      </c>
      <c r="B81" s="128" t="s">
        <v>435</v>
      </c>
      <c r="C81" s="105">
        <v>13.2</v>
      </c>
      <c r="D81" s="118">
        <v>13.2</v>
      </c>
      <c r="E81" s="118">
        <f t="shared" si="2"/>
        <v>100</v>
      </c>
    </row>
    <row r="82" spans="1:5" s="1" customFormat="1" ht="22.5" hidden="1" outlineLevel="1">
      <c r="A82" s="107" t="s">
        <v>24</v>
      </c>
      <c r="B82" s="125" t="s">
        <v>25</v>
      </c>
      <c r="C82" s="105">
        <f>C83</f>
        <v>0</v>
      </c>
      <c r="D82" s="121"/>
      <c r="E82" s="118" t="e">
        <f t="shared" si="2"/>
        <v>#DIV/0!</v>
      </c>
    </row>
    <row r="83" spans="1:5" s="3" customFormat="1" ht="22.5" hidden="1" outlineLevel="1">
      <c r="A83" s="107" t="s">
        <v>26</v>
      </c>
      <c r="B83" s="125" t="s">
        <v>27</v>
      </c>
      <c r="C83" s="105"/>
      <c r="D83" s="116"/>
      <c r="E83" s="118" t="e">
        <f t="shared" si="2"/>
        <v>#DIV/0!</v>
      </c>
    </row>
    <row r="84" spans="1:5" s="1" customFormat="1" ht="16.5" customHeight="1" collapsed="1">
      <c r="A84" s="136" t="s">
        <v>340</v>
      </c>
      <c r="B84" s="141" t="s">
        <v>341</v>
      </c>
      <c r="C84" s="139">
        <f>C85+C103+C106</f>
        <v>2021.294</v>
      </c>
      <c r="D84" s="139">
        <f>D85+D103+D106</f>
        <v>2022.487</v>
      </c>
      <c r="E84" s="140">
        <f t="shared" si="2"/>
        <v>100.05902159705616</v>
      </c>
    </row>
    <row r="85" spans="1:5" s="1" customFormat="1" ht="22.5">
      <c r="A85" s="131" t="s">
        <v>342</v>
      </c>
      <c r="B85" s="142" t="s">
        <v>353</v>
      </c>
      <c r="C85" s="134">
        <f>C86+C89+C95+C97+C92</f>
        <v>1825.094</v>
      </c>
      <c r="D85" s="144">
        <f>D86+D89+D95+D97+D92</f>
        <v>1823.79</v>
      </c>
      <c r="E85" s="135">
        <f t="shared" si="2"/>
        <v>99.92855162528615</v>
      </c>
    </row>
    <row r="86" spans="1:5" s="2" customFormat="1" ht="15" customHeight="1">
      <c r="A86" s="107" t="s">
        <v>343</v>
      </c>
      <c r="B86" s="125" t="s">
        <v>362</v>
      </c>
      <c r="C86" s="105">
        <f>C88</f>
        <v>998.3</v>
      </c>
      <c r="D86" s="105">
        <f>D88</f>
        <v>998.3</v>
      </c>
      <c r="E86" s="118">
        <f t="shared" si="2"/>
        <v>100</v>
      </c>
    </row>
    <row r="87" spans="1:5" s="2" customFormat="1" ht="24.75" customHeight="1">
      <c r="A87" s="107" t="s">
        <v>67</v>
      </c>
      <c r="B87" s="125" t="s">
        <v>363</v>
      </c>
      <c r="C87" s="105">
        <f>C88</f>
        <v>998.3</v>
      </c>
      <c r="D87" s="105">
        <f>D88</f>
        <v>998.3</v>
      </c>
      <c r="E87" s="118">
        <f t="shared" si="2"/>
        <v>100</v>
      </c>
    </row>
    <row r="88" spans="1:5" s="3" customFormat="1" ht="22.5">
      <c r="A88" s="107" t="s">
        <v>344</v>
      </c>
      <c r="B88" s="125" t="s">
        <v>363</v>
      </c>
      <c r="C88" s="105">
        <v>998.3</v>
      </c>
      <c r="D88" s="118">
        <v>998.3</v>
      </c>
      <c r="E88" s="118">
        <f t="shared" si="2"/>
        <v>100</v>
      </c>
    </row>
    <row r="89" spans="1:5" s="2" customFormat="1" ht="22.5" hidden="1" outlineLevel="1">
      <c r="A89" s="107" t="s">
        <v>345</v>
      </c>
      <c r="B89" s="128" t="s">
        <v>346</v>
      </c>
      <c r="C89" s="109">
        <f>C91</f>
        <v>0</v>
      </c>
      <c r="D89" s="121"/>
      <c r="E89" s="118" t="e">
        <f t="shared" si="2"/>
        <v>#DIV/0!</v>
      </c>
    </row>
    <row r="90" spans="1:5" s="2" customFormat="1" ht="22.5" hidden="1" outlineLevel="1">
      <c r="A90" s="107" t="s">
        <v>68</v>
      </c>
      <c r="B90" s="128" t="s">
        <v>348</v>
      </c>
      <c r="C90" s="109">
        <f>C91</f>
        <v>0</v>
      </c>
      <c r="D90" s="121"/>
      <c r="E90" s="118" t="e">
        <f t="shared" si="2"/>
        <v>#DIV/0!</v>
      </c>
    </row>
    <row r="91" spans="1:5" s="3" customFormat="1" ht="22.5" hidden="1" outlineLevel="1">
      <c r="A91" s="107" t="s">
        <v>347</v>
      </c>
      <c r="B91" s="128" t="s">
        <v>348</v>
      </c>
      <c r="C91" s="109"/>
      <c r="D91" s="116"/>
      <c r="E91" s="118" t="e">
        <f t="shared" si="2"/>
        <v>#DIV/0!</v>
      </c>
    </row>
    <row r="92" spans="1:5" s="2" customFormat="1" ht="71.25" customHeight="1" hidden="1" outlineLevel="1">
      <c r="A92" s="107" t="s">
        <v>53</v>
      </c>
      <c r="B92" s="128" t="s">
        <v>47</v>
      </c>
      <c r="C92" s="112">
        <f>C94</f>
        <v>0</v>
      </c>
      <c r="D92" s="121"/>
      <c r="E92" s="118" t="e">
        <f t="shared" si="2"/>
        <v>#DIV/0!</v>
      </c>
    </row>
    <row r="93" spans="1:5" s="2" customFormat="1" ht="67.5" hidden="1" outlineLevel="1">
      <c r="A93" s="107" t="s">
        <v>69</v>
      </c>
      <c r="B93" s="128" t="s">
        <v>48</v>
      </c>
      <c r="C93" s="112">
        <f>C94</f>
        <v>0</v>
      </c>
      <c r="D93" s="121"/>
      <c r="E93" s="118" t="e">
        <f t="shared" si="2"/>
        <v>#DIV/0!</v>
      </c>
    </row>
    <row r="94" spans="1:5" s="3" customFormat="1" ht="63" customHeight="1" hidden="1" outlineLevel="1">
      <c r="A94" s="107" t="s">
        <v>364</v>
      </c>
      <c r="B94" s="128" t="s">
        <v>48</v>
      </c>
      <c r="C94" s="112"/>
      <c r="D94" s="116"/>
      <c r="E94" s="118" t="e">
        <f t="shared" si="2"/>
        <v>#DIV/0!</v>
      </c>
    </row>
    <row r="95" spans="1:5" s="2" customFormat="1" ht="13.5" customHeight="1" collapsed="1">
      <c r="A95" s="107" t="s">
        <v>349</v>
      </c>
      <c r="B95" s="127" t="s">
        <v>350</v>
      </c>
      <c r="C95" s="109">
        <f>C96</f>
        <v>678.894</v>
      </c>
      <c r="D95" s="110">
        <f>D96</f>
        <v>677.59</v>
      </c>
      <c r="E95" s="118">
        <f t="shared" si="2"/>
        <v>99.80792288634161</v>
      </c>
    </row>
    <row r="96" spans="1:5" s="3" customFormat="1" ht="14.25" customHeight="1">
      <c r="A96" s="107" t="s">
        <v>351</v>
      </c>
      <c r="B96" s="127" t="s">
        <v>352</v>
      </c>
      <c r="C96" s="112">
        <f>4.5+928.426-254.032</f>
        <v>678.894</v>
      </c>
      <c r="D96" s="117">
        <v>677.59</v>
      </c>
      <c r="E96" s="118">
        <f t="shared" si="2"/>
        <v>99.80792288634161</v>
      </c>
    </row>
    <row r="97" spans="1:5" s="2" customFormat="1" ht="22.5">
      <c r="A97" s="107" t="s">
        <v>354</v>
      </c>
      <c r="B97" s="128" t="s">
        <v>54</v>
      </c>
      <c r="C97" s="105">
        <f>C98+C102</f>
        <v>147.89999999999998</v>
      </c>
      <c r="D97" s="105">
        <f>D98+D102</f>
        <v>147.89999999999998</v>
      </c>
      <c r="E97" s="118">
        <f t="shared" si="2"/>
        <v>100</v>
      </c>
    </row>
    <row r="98" spans="1:5" s="4" customFormat="1" ht="35.25" customHeight="1">
      <c r="A98" s="107" t="s">
        <v>355</v>
      </c>
      <c r="B98" s="128" t="s">
        <v>356</v>
      </c>
      <c r="C98" s="105">
        <f>C100</f>
        <v>144.7</v>
      </c>
      <c r="D98" s="105">
        <f>D100</f>
        <v>144.7</v>
      </c>
      <c r="E98" s="118">
        <f t="shared" si="2"/>
        <v>100</v>
      </c>
    </row>
    <row r="99" spans="1:5" s="4" customFormat="1" ht="34.5" customHeight="1">
      <c r="A99" s="107" t="s">
        <v>66</v>
      </c>
      <c r="B99" s="128" t="s">
        <v>358</v>
      </c>
      <c r="C99" s="105">
        <f>C100</f>
        <v>144.7</v>
      </c>
      <c r="D99" s="105">
        <f>D100</f>
        <v>144.7</v>
      </c>
      <c r="E99" s="118">
        <f t="shared" si="2"/>
        <v>100</v>
      </c>
    </row>
    <row r="100" spans="1:5" s="3" customFormat="1" ht="36.75" customHeight="1">
      <c r="A100" s="107" t="s">
        <v>357</v>
      </c>
      <c r="B100" s="128" t="s">
        <v>358</v>
      </c>
      <c r="C100" s="105">
        <v>144.7</v>
      </c>
      <c r="D100" s="118">
        <v>144.7</v>
      </c>
      <c r="E100" s="118">
        <f t="shared" si="2"/>
        <v>100</v>
      </c>
    </row>
    <row r="101" spans="1:5" s="3" customFormat="1" ht="34.5" customHeight="1">
      <c r="A101" s="107" t="s">
        <v>65</v>
      </c>
      <c r="B101" s="128" t="s">
        <v>127</v>
      </c>
      <c r="C101" s="105">
        <f>C102</f>
        <v>3.2</v>
      </c>
      <c r="D101" s="105">
        <f>D102</f>
        <v>3.2</v>
      </c>
      <c r="E101" s="118">
        <f t="shared" si="2"/>
        <v>100</v>
      </c>
    </row>
    <row r="102" spans="1:5" s="3" customFormat="1" ht="36.75" customHeight="1">
      <c r="A102" s="107" t="s">
        <v>59</v>
      </c>
      <c r="B102" s="128" t="s">
        <v>127</v>
      </c>
      <c r="C102" s="105">
        <v>3.2</v>
      </c>
      <c r="D102" s="118">
        <v>3.2</v>
      </c>
      <c r="E102" s="118">
        <f t="shared" si="2"/>
        <v>100</v>
      </c>
    </row>
    <row r="103" spans="1:5" s="2" customFormat="1" ht="12" customHeight="1">
      <c r="A103" s="131" t="s">
        <v>107</v>
      </c>
      <c r="B103" s="145" t="s">
        <v>108</v>
      </c>
      <c r="C103" s="133">
        <f>C105</f>
        <v>196.2</v>
      </c>
      <c r="D103" s="134">
        <f>D104</f>
        <v>198.697</v>
      </c>
      <c r="E103" s="135">
        <f t="shared" si="2"/>
        <v>101.27268093781856</v>
      </c>
    </row>
    <row r="104" spans="1:5" s="3" customFormat="1" ht="13.5" customHeight="1">
      <c r="A104" s="107" t="s">
        <v>421</v>
      </c>
      <c r="B104" s="128" t="s">
        <v>109</v>
      </c>
      <c r="C104" s="105">
        <f>C105</f>
        <v>196.2</v>
      </c>
      <c r="D104" s="112">
        <f>D105</f>
        <v>198.697</v>
      </c>
      <c r="E104" s="118">
        <f t="shared" si="2"/>
        <v>101.27268093781856</v>
      </c>
    </row>
    <row r="105" spans="1:5" s="3" customFormat="1" ht="13.5" customHeight="1">
      <c r="A105" s="107" t="s">
        <v>420</v>
      </c>
      <c r="B105" s="128" t="s">
        <v>109</v>
      </c>
      <c r="C105" s="105">
        <f>10+186.2</f>
        <v>196.2</v>
      </c>
      <c r="D105" s="116">
        <v>198.697</v>
      </c>
      <c r="E105" s="118">
        <f t="shared" si="2"/>
        <v>101.27268093781856</v>
      </c>
    </row>
    <row r="106" spans="1:5" s="3" customFormat="1" ht="34.5" customHeight="1" hidden="1" outlineLevel="1">
      <c r="A106" s="107" t="s">
        <v>180</v>
      </c>
      <c r="B106" s="130" t="s">
        <v>397</v>
      </c>
      <c r="C106" s="105">
        <f>C107</f>
        <v>0</v>
      </c>
      <c r="D106" s="116"/>
      <c r="E106" s="118" t="e">
        <f t="shared" si="2"/>
        <v>#DIV/0!</v>
      </c>
    </row>
    <row r="107" spans="1:5" s="3" customFormat="1" ht="24" customHeight="1" hidden="1" outlineLevel="1">
      <c r="A107" s="107" t="s">
        <v>182</v>
      </c>
      <c r="B107" s="125" t="s">
        <v>181</v>
      </c>
      <c r="C107" s="105">
        <f>C108</f>
        <v>0</v>
      </c>
      <c r="D107" s="116"/>
      <c r="E107" s="118" t="e">
        <f t="shared" si="2"/>
        <v>#DIV/0!</v>
      </c>
    </row>
    <row r="108" spans="1:5" s="3" customFormat="1" ht="24" customHeight="1" hidden="1" outlineLevel="1" thickBot="1">
      <c r="A108" s="107" t="s">
        <v>183</v>
      </c>
      <c r="B108" s="125" t="s">
        <v>181</v>
      </c>
      <c r="C108" s="105"/>
      <c r="D108" s="116"/>
      <c r="E108" s="118" t="e">
        <f t="shared" si="2"/>
        <v>#DIV/0!</v>
      </c>
    </row>
    <row r="109" spans="1:5" s="7" customFormat="1" ht="16.5" customHeight="1" collapsed="1">
      <c r="A109" s="107"/>
      <c r="B109" s="127" t="s">
        <v>359</v>
      </c>
      <c r="C109" s="113">
        <f>C84+C9</f>
        <v>13248.394</v>
      </c>
      <c r="D109" s="183">
        <f>D84+D9</f>
        <v>13123.762000000002</v>
      </c>
      <c r="E109" s="118">
        <f t="shared" si="2"/>
        <v>99.05926710814913</v>
      </c>
    </row>
    <row r="110" spans="2:4" ht="12.75">
      <c r="B110" s="104"/>
      <c r="C110" s="104"/>
      <c r="D110" s="122"/>
    </row>
    <row r="111" spans="2:3" ht="12.75">
      <c r="B111" s="104"/>
      <c r="C111" s="104"/>
    </row>
    <row r="112" spans="2:3" ht="12.75">
      <c r="B112" s="104"/>
      <c r="C112" s="104"/>
    </row>
  </sheetData>
  <sheetProtection/>
  <mergeCells count="11">
    <mergeCell ref="D4:E4"/>
    <mergeCell ref="A5:E5"/>
    <mergeCell ref="A6:E6"/>
    <mergeCell ref="A7:E7"/>
    <mergeCell ref="B1:C1"/>
    <mergeCell ref="B2:C2"/>
    <mergeCell ref="B3:C3"/>
    <mergeCell ref="B4:C4"/>
    <mergeCell ref="D1:E1"/>
    <mergeCell ref="D2:E2"/>
    <mergeCell ref="D3:E3"/>
  </mergeCells>
  <printOptions/>
  <pageMargins left="0.45" right="0.33" top="0.33" bottom="0.59" header="0.74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F5" sqref="F5"/>
    </sheetView>
  </sheetViews>
  <sheetFormatPr defaultColWidth="9.00390625" defaultRowHeight="12.75" outlineLevelRow="1"/>
  <cols>
    <col min="1" max="1" width="78.125" style="12" customWidth="1"/>
    <col min="2" max="2" width="6.25390625" style="14" customWidth="1"/>
    <col min="3" max="3" width="6.00390625" style="13" customWidth="1"/>
    <col min="4" max="4" width="9.875" style="0" customWidth="1"/>
  </cols>
  <sheetData>
    <row r="1" spans="1:10" ht="12.75" customHeight="1">
      <c r="A1" s="8"/>
      <c r="B1" s="9"/>
      <c r="C1" s="8"/>
      <c r="D1" s="192" t="s">
        <v>455</v>
      </c>
      <c r="E1" s="193"/>
      <c r="F1" s="193"/>
      <c r="G1" s="192"/>
      <c r="H1" s="193"/>
      <c r="I1" s="192"/>
      <c r="J1" s="193"/>
    </row>
    <row r="2" spans="1:10" ht="12.75" customHeight="1">
      <c r="A2" s="8"/>
      <c r="B2" s="9"/>
      <c r="C2" s="9"/>
      <c r="D2" s="192" t="s">
        <v>300</v>
      </c>
      <c r="E2" s="193"/>
      <c r="F2" s="193"/>
      <c r="G2" s="192"/>
      <c r="H2" s="193"/>
      <c r="I2" s="193"/>
      <c r="J2" s="193"/>
    </row>
    <row r="3" spans="1:10" ht="12.75" customHeight="1">
      <c r="A3" s="8"/>
      <c r="B3" s="9"/>
      <c r="C3" s="8"/>
      <c r="D3" s="192" t="s">
        <v>299</v>
      </c>
      <c r="E3" s="193"/>
      <c r="F3" s="193"/>
      <c r="G3" s="192"/>
      <c r="H3" s="193"/>
      <c r="I3" s="192"/>
      <c r="J3" s="193"/>
    </row>
    <row r="4" spans="1:10" ht="12.75">
      <c r="A4" s="8"/>
      <c r="B4" s="9"/>
      <c r="C4" s="103"/>
      <c r="D4" s="11"/>
      <c r="E4" s="103"/>
      <c r="F4" s="103" t="s">
        <v>463</v>
      </c>
      <c r="G4" s="192"/>
      <c r="H4" s="193"/>
      <c r="I4" s="197"/>
      <c r="J4" s="198"/>
    </row>
    <row r="5" spans="1:10" ht="12.75">
      <c r="A5" s="8"/>
      <c r="B5" s="101"/>
      <c r="C5" s="102"/>
      <c r="D5" s="102"/>
      <c r="G5" s="8"/>
      <c r="H5" s="194"/>
      <c r="I5" s="195"/>
      <c r="J5" s="195"/>
    </row>
    <row r="6" spans="1:3" ht="12.75">
      <c r="A6" s="196" t="s">
        <v>283</v>
      </c>
      <c r="B6" s="196"/>
      <c r="C6" s="196"/>
    </row>
    <row r="7" spans="1:3" ht="12.75">
      <c r="A7" s="196" t="s">
        <v>451</v>
      </c>
      <c r="B7" s="196"/>
      <c r="C7" s="196"/>
    </row>
    <row r="8" spans="1:3" s="1" customFormat="1" ht="12.75">
      <c r="A8" s="196"/>
      <c r="B8" s="196"/>
      <c r="C8" s="196"/>
    </row>
    <row r="10" spans="1:6" ht="51">
      <c r="A10" s="26" t="s">
        <v>366</v>
      </c>
      <c r="B10" s="26" t="s">
        <v>126</v>
      </c>
      <c r="C10" s="39" t="s">
        <v>113</v>
      </c>
      <c r="D10" s="26" t="s">
        <v>452</v>
      </c>
      <c r="E10" s="26" t="s">
        <v>453</v>
      </c>
      <c r="F10" s="26" t="s">
        <v>454</v>
      </c>
    </row>
    <row r="11" spans="1:6" ht="12.75">
      <c r="A11" s="21">
        <v>1</v>
      </c>
      <c r="B11" s="26">
        <v>2</v>
      </c>
      <c r="C11" s="39">
        <v>3</v>
      </c>
      <c r="D11" s="26">
        <v>6</v>
      </c>
      <c r="E11" s="81"/>
      <c r="F11" s="81"/>
    </row>
    <row r="12" spans="1:6" ht="12.75">
      <c r="A12" s="68" t="s">
        <v>369</v>
      </c>
      <c r="B12" s="39" t="s">
        <v>370</v>
      </c>
      <c r="C12" s="39" t="s">
        <v>370</v>
      </c>
      <c r="D12" s="98">
        <f>D13+D18+D20+D23+D27+D30+D33+D37+D40+D35</f>
        <v>14852.838000000003</v>
      </c>
      <c r="E12" s="146">
        <f>E13+E18+E20+E23+E27+E30+E33+E37+E40+E35</f>
        <v>14089.688</v>
      </c>
      <c r="F12" s="69">
        <f>E12/D12*100</f>
        <v>94.8619247042215</v>
      </c>
    </row>
    <row r="13" spans="1:6" ht="12.75">
      <c r="A13" s="16" t="s">
        <v>372</v>
      </c>
      <c r="B13" s="17" t="s">
        <v>373</v>
      </c>
      <c r="C13" s="17" t="s">
        <v>370</v>
      </c>
      <c r="D13" s="22">
        <f>D14+D15+D17+D16</f>
        <v>9756.84</v>
      </c>
      <c r="E13" s="18">
        <f>E14+E15+E17+E16</f>
        <v>9225.333</v>
      </c>
      <c r="F13" s="69">
        <f aca="true" t="shared" si="0" ref="F13:F38">E13/D13*100</f>
        <v>94.55246780719987</v>
      </c>
    </row>
    <row r="14" spans="1:6" ht="15" customHeight="1">
      <c r="A14" s="16" t="s">
        <v>398</v>
      </c>
      <c r="B14" s="17" t="s">
        <v>373</v>
      </c>
      <c r="C14" s="17" t="s">
        <v>375</v>
      </c>
      <c r="D14" s="18">
        <v>725.3</v>
      </c>
      <c r="E14" s="18">
        <v>722.15</v>
      </c>
      <c r="F14" s="69">
        <f t="shared" si="0"/>
        <v>99.56569695298498</v>
      </c>
    </row>
    <row r="15" spans="1:6" ht="25.5">
      <c r="A15" s="41" t="s">
        <v>376</v>
      </c>
      <c r="B15" s="17" t="s">
        <v>373</v>
      </c>
      <c r="C15" s="17" t="s">
        <v>377</v>
      </c>
      <c r="D15" s="22">
        <f>2236.7-168</f>
        <v>2068.7</v>
      </c>
      <c r="E15" s="22">
        <v>2055.919</v>
      </c>
      <c r="F15" s="69">
        <f t="shared" si="0"/>
        <v>99.38217237878861</v>
      </c>
    </row>
    <row r="16" spans="1:6" ht="12.75">
      <c r="A16" s="15" t="s">
        <v>110</v>
      </c>
      <c r="B16" s="17" t="s">
        <v>373</v>
      </c>
      <c r="C16" s="17" t="s">
        <v>38</v>
      </c>
      <c r="D16" s="22">
        <v>10</v>
      </c>
      <c r="E16" s="22">
        <v>0</v>
      </c>
      <c r="F16" s="69">
        <f t="shared" si="0"/>
        <v>0</v>
      </c>
    </row>
    <row r="17" spans="1:6" ht="12.75">
      <c r="A17" s="16" t="s">
        <v>378</v>
      </c>
      <c r="B17" s="17" t="s">
        <v>373</v>
      </c>
      <c r="C17" s="17" t="s">
        <v>32</v>
      </c>
      <c r="D17" s="22">
        <f>5601.44+1430.4-79</f>
        <v>6952.84</v>
      </c>
      <c r="E17" s="22">
        <v>6447.264</v>
      </c>
      <c r="F17" s="69">
        <f t="shared" si="0"/>
        <v>92.72849655680268</v>
      </c>
    </row>
    <row r="18" spans="1:6" ht="12.75">
      <c r="A18" s="65" t="s">
        <v>380</v>
      </c>
      <c r="B18" s="66" t="s">
        <v>375</v>
      </c>
      <c r="C18" s="66" t="s">
        <v>370</v>
      </c>
      <c r="D18" s="67">
        <f>D19</f>
        <v>144.7</v>
      </c>
      <c r="E18" s="67">
        <f>E19</f>
        <v>144.7</v>
      </c>
      <c r="F18" s="69">
        <f t="shared" si="0"/>
        <v>100</v>
      </c>
    </row>
    <row r="19" spans="1:6" ht="12.75">
      <c r="A19" s="16" t="s">
        <v>381</v>
      </c>
      <c r="B19" s="17" t="s">
        <v>375</v>
      </c>
      <c r="C19" s="17" t="s">
        <v>382</v>
      </c>
      <c r="D19" s="22">
        <v>144.7</v>
      </c>
      <c r="E19" s="22">
        <v>144.7</v>
      </c>
      <c r="F19" s="69">
        <f t="shared" si="0"/>
        <v>100</v>
      </c>
    </row>
    <row r="20" spans="1:6" ht="12.75">
      <c r="A20" s="16" t="s">
        <v>383</v>
      </c>
      <c r="B20" s="17" t="s">
        <v>382</v>
      </c>
      <c r="C20" s="17" t="s">
        <v>370</v>
      </c>
      <c r="D20" s="22">
        <f>D21+D22</f>
        <v>74.6</v>
      </c>
      <c r="E20" s="22">
        <f>E21+E22</f>
        <v>74.545</v>
      </c>
      <c r="F20" s="69">
        <f t="shared" si="0"/>
        <v>99.92627345844505</v>
      </c>
    </row>
    <row r="21" spans="1:6" ht="11.25" customHeight="1">
      <c r="A21" s="53" t="s">
        <v>33</v>
      </c>
      <c r="B21" s="17" t="s">
        <v>382</v>
      </c>
      <c r="C21" s="17" t="s">
        <v>384</v>
      </c>
      <c r="D21" s="22">
        <v>74.6</v>
      </c>
      <c r="E21" s="22">
        <v>74.545</v>
      </c>
      <c r="F21" s="69">
        <f t="shared" si="0"/>
        <v>99.92627345844505</v>
      </c>
    </row>
    <row r="22" spans="1:6" ht="12.75" hidden="1" outlineLevel="1">
      <c r="A22" s="16" t="s">
        <v>385</v>
      </c>
      <c r="B22" s="17" t="s">
        <v>382</v>
      </c>
      <c r="C22" s="17" t="s">
        <v>386</v>
      </c>
      <c r="D22" s="22">
        <v>0</v>
      </c>
      <c r="E22" s="81"/>
      <c r="F22" s="69" t="e">
        <f t="shared" si="0"/>
        <v>#DIV/0!</v>
      </c>
    </row>
    <row r="23" spans="1:6" ht="12.75" collapsed="1">
      <c r="A23" s="16" t="s">
        <v>35</v>
      </c>
      <c r="B23" s="17" t="s">
        <v>377</v>
      </c>
      <c r="C23" s="17" t="s">
        <v>370</v>
      </c>
      <c r="D23" s="22">
        <f>D25+D26+D24</f>
        <v>243.2</v>
      </c>
      <c r="E23" s="22">
        <f>E25+E26+E24</f>
        <v>204.50500000000002</v>
      </c>
      <c r="F23" s="69">
        <f t="shared" si="0"/>
        <v>84.08922697368423</v>
      </c>
    </row>
    <row r="24" spans="1:6" ht="12.75">
      <c r="A24" s="16" t="s">
        <v>160</v>
      </c>
      <c r="B24" s="17" t="s">
        <v>377</v>
      </c>
      <c r="C24" s="17" t="s">
        <v>373</v>
      </c>
      <c r="D24" s="18">
        <v>43.6</v>
      </c>
      <c r="E24" s="18">
        <v>42.388</v>
      </c>
      <c r="F24" s="69">
        <f t="shared" si="0"/>
        <v>97.22018348623853</v>
      </c>
    </row>
    <row r="25" spans="1:6" ht="12.75">
      <c r="A25" s="16" t="s">
        <v>141</v>
      </c>
      <c r="B25" s="17" t="s">
        <v>377</v>
      </c>
      <c r="C25" s="17" t="s">
        <v>384</v>
      </c>
      <c r="D25" s="18">
        <v>170</v>
      </c>
      <c r="E25" s="18">
        <v>132.585</v>
      </c>
      <c r="F25" s="69">
        <f t="shared" si="0"/>
        <v>77.99117647058824</v>
      </c>
    </row>
    <row r="26" spans="1:6" ht="12.75">
      <c r="A26" s="16" t="s">
        <v>34</v>
      </c>
      <c r="B26" s="17" t="s">
        <v>377</v>
      </c>
      <c r="C26" s="17" t="s">
        <v>36</v>
      </c>
      <c r="D26" s="22">
        <v>29.6</v>
      </c>
      <c r="E26" s="22">
        <v>29.532</v>
      </c>
      <c r="F26" s="69">
        <f t="shared" si="0"/>
        <v>99.77027027027027</v>
      </c>
    </row>
    <row r="27" spans="1:6" ht="12.75">
      <c r="A27" s="16" t="s">
        <v>387</v>
      </c>
      <c r="B27" s="17" t="s">
        <v>388</v>
      </c>
      <c r="C27" s="17" t="s">
        <v>370</v>
      </c>
      <c r="D27" s="97">
        <f>D28+D29</f>
        <v>2880.044</v>
      </c>
      <c r="E27" s="97">
        <f>E28+E29</f>
        <v>2811.441</v>
      </c>
      <c r="F27" s="69">
        <f t="shared" si="0"/>
        <v>97.61798778074223</v>
      </c>
    </row>
    <row r="28" spans="1:6" ht="12.75">
      <c r="A28" s="16" t="s">
        <v>389</v>
      </c>
      <c r="B28" s="17" t="s">
        <v>388</v>
      </c>
      <c r="C28" s="17" t="s">
        <v>373</v>
      </c>
      <c r="D28" s="22">
        <f>1193+307</f>
        <v>1500</v>
      </c>
      <c r="E28" s="22">
        <v>1497.386</v>
      </c>
      <c r="F28" s="69">
        <f t="shared" si="0"/>
        <v>99.82573333333333</v>
      </c>
    </row>
    <row r="29" spans="1:6" ht="12.75">
      <c r="A29" s="16" t="s">
        <v>298</v>
      </c>
      <c r="B29" s="17" t="s">
        <v>388</v>
      </c>
      <c r="C29" s="17" t="s">
        <v>382</v>
      </c>
      <c r="D29" s="97">
        <f>1440.044-60</f>
        <v>1380.044</v>
      </c>
      <c r="E29" s="97">
        <v>1314.055</v>
      </c>
      <c r="F29" s="69">
        <f t="shared" si="0"/>
        <v>95.21834086449418</v>
      </c>
    </row>
    <row r="30" spans="1:6" ht="12.75">
      <c r="A30" s="16" t="s">
        <v>11</v>
      </c>
      <c r="B30" s="17" t="s">
        <v>12</v>
      </c>
      <c r="C30" s="17" t="s">
        <v>370</v>
      </c>
      <c r="D30" s="22">
        <f>D32+D31</f>
        <v>77.5</v>
      </c>
      <c r="E30" s="22">
        <f>E32+E31</f>
        <v>76.346</v>
      </c>
      <c r="F30" s="69">
        <f t="shared" si="0"/>
        <v>98.51096774193549</v>
      </c>
    </row>
    <row r="31" spans="1:6" ht="12.75">
      <c r="A31" s="16" t="s">
        <v>171</v>
      </c>
      <c r="B31" s="17" t="s">
        <v>12</v>
      </c>
      <c r="C31" s="17" t="s">
        <v>388</v>
      </c>
      <c r="D31" s="22">
        <v>16.5</v>
      </c>
      <c r="E31" s="22">
        <v>16.402</v>
      </c>
      <c r="F31" s="69">
        <f t="shared" si="0"/>
        <v>99.4060606060606</v>
      </c>
    </row>
    <row r="32" spans="1:6" ht="12.75">
      <c r="A32" s="16" t="s">
        <v>13</v>
      </c>
      <c r="B32" s="17" t="s">
        <v>12</v>
      </c>
      <c r="C32" s="17" t="s">
        <v>12</v>
      </c>
      <c r="D32" s="22">
        <v>61</v>
      </c>
      <c r="E32" s="22">
        <v>59.944</v>
      </c>
      <c r="F32" s="69">
        <f t="shared" si="0"/>
        <v>98.2688524590164</v>
      </c>
    </row>
    <row r="33" spans="1:6" ht="12.75">
      <c r="A33" s="23" t="s">
        <v>37</v>
      </c>
      <c r="B33" s="17" t="s">
        <v>14</v>
      </c>
      <c r="C33" s="17" t="s">
        <v>370</v>
      </c>
      <c r="D33" s="22">
        <f>D34</f>
        <v>398.7</v>
      </c>
      <c r="E33" s="97">
        <f>E34</f>
        <v>398.385</v>
      </c>
      <c r="F33" s="69">
        <f t="shared" si="0"/>
        <v>99.92099322799098</v>
      </c>
    </row>
    <row r="34" spans="1:6" ht="12.75">
      <c r="A34" s="23" t="s">
        <v>15</v>
      </c>
      <c r="B34" s="17" t="s">
        <v>14</v>
      </c>
      <c r="C34" s="17" t="s">
        <v>373</v>
      </c>
      <c r="D34" s="22">
        <v>398.7</v>
      </c>
      <c r="E34" s="97">
        <v>398.385</v>
      </c>
      <c r="F34" s="69">
        <f t="shared" si="0"/>
        <v>99.92099322799098</v>
      </c>
    </row>
    <row r="35" spans="1:6" ht="12.75">
      <c r="A35" s="51" t="s">
        <v>172</v>
      </c>
      <c r="B35" s="58" t="s">
        <v>386</v>
      </c>
      <c r="C35" s="58" t="s">
        <v>370</v>
      </c>
      <c r="D35" s="18">
        <f>D36</f>
        <v>12.66</v>
      </c>
      <c r="E35" s="18">
        <f>E36</f>
        <v>12.66</v>
      </c>
      <c r="F35" s="69">
        <f t="shared" si="0"/>
        <v>100</v>
      </c>
    </row>
    <row r="36" spans="1:6" ht="12.75">
      <c r="A36" s="51" t="s">
        <v>173</v>
      </c>
      <c r="B36" s="58" t="s">
        <v>386</v>
      </c>
      <c r="C36" s="58" t="s">
        <v>373</v>
      </c>
      <c r="D36" s="18">
        <v>12.66</v>
      </c>
      <c r="E36" s="18">
        <v>12.66</v>
      </c>
      <c r="F36" s="69">
        <f t="shared" si="0"/>
        <v>100</v>
      </c>
    </row>
    <row r="37" spans="1:6" ht="12.75">
      <c r="A37" s="16" t="s">
        <v>39</v>
      </c>
      <c r="B37" s="17" t="s">
        <v>38</v>
      </c>
      <c r="C37" s="17" t="s">
        <v>370</v>
      </c>
      <c r="D37" s="97">
        <f>D38</f>
        <v>1264.594</v>
      </c>
      <c r="E37" s="97">
        <f>E38</f>
        <v>1141.773</v>
      </c>
      <c r="F37" s="69">
        <f t="shared" si="0"/>
        <v>90.28771289441512</v>
      </c>
    </row>
    <row r="38" spans="1:6" ht="12.75">
      <c r="A38" s="16" t="s">
        <v>40</v>
      </c>
      <c r="B38" s="17" t="s">
        <v>38</v>
      </c>
      <c r="C38" s="17" t="s">
        <v>375</v>
      </c>
      <c r="D38" s="97">
        <v>1264.594</v>
      </c>
      <c r="E38" s="97">
        <v>1141.773</v>
      </c>
      <c r="F38" s="69">
        <f t="shared" si="0"/>
        <v>90.28771289441512</v>
      </c>
    </row>
    <row r="39" spans="1:4" ht="12.75" hidden="1" outlineLevel="1">
      <c r="A39" s="16" t="s">
        <v>178</v>
      </c>
      <c r="B39" s="17" t="s">
        <v>38</v>
      </c>
      <c r="C39" s="17" t="s">
        <v>375</v>
      </c>
      <c r="D39" s="18">
        <v>0</v>
      </c>
    </row>
    <row r="40" ht="12.75" collapsed="1"/>
  </sheetData>
  <sheetProtection/>
  <mergeCells count="14">
    <mergeCell ref="I1:J1"/>
    <mergeCell ref="G2:J2"/>
    <mergeCell ref="I3:J3"/>
    <mergeCell ref="I4:J4"/>
    <mergeCell ref="H5:J5"/>
    <mergeCell ref="A8:C8"/>
    <mergeCell ref="A7:C7"/>
    <mergeCell ref="D1:F1"/>
    <mergeCell ref="D3:F3"/>
    <mergeCell ref="G1:H1"/>
    <mergeCell ref="G3:H3"/>
    <mergeCell ref="D2:F2"/>
    <mergeCell ref="A6:C6"/>
    <mergeCell ref="G4:H4"/>
  </mergeCells>
  <printOptions/>
  <pageMargins left="0.75" right="0.47" top="0.47" bottom="0.38" header="0.2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1">
      <selection activeCell="F4" sqref="F4"/>
    </sheetView>
  </sheetViews>
  <sheetFormatPr defaultColWidth="9.00390625" defaultRowHeight="12.75" outlineLevelRow="1"/>
  <cols>
    <col min="1" max="1" width="49.625" style="0" customWidth="1"/>
    <col min="2" max="2" width="8.375" style="0" customWidth="1"/>
    <col min="3" max="3" width="7.125" style="0" customWidth="1"/>
    <col min="4" max="4" width="8.75390625" style="0" customWidth="1"/>
  </cols>
  <sheetData>
    <row r="1" spans="1:6" ht="14.25" customHeight="1">
      <c r="A1" s="12"/>
      <c r="B1" s="50"/>
      <c r="C1" s="50"/>
      <c r="D1" s="192" t="s">
        <v>360</v>
      </c>
      <c r="E1" s="193"/>
      <c r="F1" s="193"/>
    </row>
    <row r="2" spans="1:6" ht="14.25" customHeight="1">
      <c r="A2" s="12"/>
      <c r="B2" s="50"/>
      <c r="C2" s="50"/>
      <c r="D2" s="192" t="s">
        <v>300</v>
      </c>
      <c r="E2" s="193"/>
      <c r="F2" s="193"/>
    </row>
    <row r="3" spans="1:6" ht="14.25" customHeight="1">
      <c r="A3" s="12"/>
      <c r="B3" s="50"/>
      <c r="C3" s="50"/>
      <c r="D3" s="192" t="s">
        <v>299</v>
      </c>
      <c r="E3" s="193"/>
      <c r="F3" s="193"/>
    </row>
    <row r="4" spans="1:6" ht="13.5" outlineLevel="1">
      <c r="A4" s="12"/>
      <c r="B4" s="50"/>
      <c r="C4" s="50"/>
      <c r="D4" s="11"/>
      <c r="E4" s="103"/>
      <c r="F4" s="103" t="s">
        <v>464</v>
      </c>
    </row>
    <row r="5" spans="1:4" ht="12.75">
      <c r="A5" s="200"/>
      <c r="B5" s="201"/>
      <c r="C5" s="201"/>
      <c r="D5" s="201"/>
    </row>
    <row r="6" spans="1:4" ht="12.75">
      <c r="A6" s="199" t="s">
        <v>176</v>
      </c>
      <c r="B6" s="199"/>
      <c r="C6" s="199"/>
      <c r="D6" s="199"/>
    </row>
    <row r="7" spans="1:4" ht="12.75">
      <c r="A7" s="199" t="s">
        <v>177</v>
      </c>
      <c r="B7" s="199"/>
      <c r="C7" s="199"/>
      <c r="D7" s="199"/>
    </row>
    <row r="8" spans="1:4" ht="12.75">
      <c r="A8" s="199" t="s">
        <v>112</v>
      </c>
      <c r="B8" s="199"/>
      <c r="C8" s="199"/>
      <c r="D8" s="199"/>
    </row>
    <row r="9" spans="1:4" ht="12.75">
      <c r="A9" s="199" t="s">
        <v>456</v>
      </c>
      <c r="B9" s="199"/>
      <c r="C9" s="199"/>
      <c r="D9" s="199"/>
    </row>
    <row r="10" spans="1:4" ht="12.75">
      <c r="A10" s="12"/>
      <c r="B10" s="14"/>
      <c r="C10" s="13"/>
      <c r="D10" s="14"/>
    </row>
    <row r="11" spans="1:6" ht="51">
      <c r="A11" s="26" t="s">
        <v>366</v>
      </c>
      <c r="B11" s="26" t="s">
        <v>367</v>
      </c>
      <c r="C11" s="39" t="s">
        <v>368</v>
      </c>
      <c r="D11" s="26" t="s">
        <v>452</v>
      </c>
      <c r="E11" s="26" t="s">
        <v>453</v>
      </c>
      <c r="F11" s="26" t="s">
        <v>454</v>
      </c>
    </row>
    <row r="12" spans="1:6" ht="12.75">
      <c r="A12" s="21">
        <v>1</v>
      </c>
      <c r="B12" s="26">
        <v>4</v>
      </c>
      <c r="C12" s="39">
        <v>5</v>
      </c>
      <c r="D12" s="26">
        <v>6</v>
      </c>
      <c r="E12" s="81"/>
      <c r="F12" s="81"/>
    </row>
    <row r="13" spans="1:6" ht="12.75">
      <c r="A13" s="147" t="s">
        <v>369</v>
      </c>
      <c r="B13" s="148" t="s">
        <v>114</v>
      </c>
      <c r="C13" s="148" t="s">
        <v>371</v>
      </c>
      <c r="D13" s="149">
        <f>D14+D113</f>
        <v>14852.838000000002</v>
      </c>
      <c r="E13" s="149">
        <f>E14+E113</f>
        <v>14089.687000000002</v>
      </c>
      <c r="F13" s="169">
        <f>E13/D13*100</f>
        <v>94.86191797150147</v>
      </c>
    </row>
    <row r="14" spans="1:6" ht="15" customHeight="1">
      <c r="A14" s="150" t="s">
        <v>188</v>
      </c>
      <c r="B14" s="151" t="s">
        <v>187</v>
      </c>
      <c r="C14" s="151" t="s">
        <v>371</v>
      </c>
      <c r="D14" s="184">
        <f>D15+D49+D53+D57+D64+D73+D79+D87+D98+D105+D119+D123</f>
        <v>13754.144000000002</v>
      </c>
      <c r="E14" s="184">
        <f>E15+E49+E53+E57+E64+E73+E79+E87+E98+E105+E119+E123</f>
        <v>13081.794000000002</v>
      </c>
      <c r="F14" s="152">
        <f aca="true" t="shared" si="0" ref="F14:F77">E14/D14*100</f>
        <v>95.11165507646278</v>
      </c>
    </row>
    <row r="15" spans="1:6" ht="12.75">
      <c r="A15" s="153" t="s">
        <v>115</v>
      </c>
      <c r="B15" s="154" t="s">
        <v>189</v>
      </c>
      <c r="C15" s="154" t="s">
        <v>371</v>
      </c>
      <c r="D15" s="155">
        <f>D16+D24+D27+D47</f>
        <v>8528.900000000001</v>
      </c>
      <c r="E15" s="155">
        <f>E16+E24+E27+E47</f>
        <v>8353.687</v>
      </c>
      <c r="F15" s="167">
        <f t="shared" si="0"/>
        <v>97.94565536001124</v>
      </c>
    </row>
    <row r="16" spans="1:6" ht="38.25">
      <c r="A16" s="61" t="s">
        <v>191</v>
      </c>
      <c r="B16" s="59" t="s">
        <v>190</v>
      </c>
      <c r="C16" s="59" t="s">
        <v>371</v>
      </c>
      <c r="D16" s="71">
        <f>D17+D19</f>
        <v>8263.16</v>
      </c>
      <c r="E16" s="71">
        <f>E17+E19</f>
        <v>8098.232</v>
      </c>
      <c r="F16" s="168">
        <f t="shared" si="0"/>
        <v>98.00405655947604</v>
      </c>
    </row>
    <row r="17" spans="1:6" ht="12.75">
      <c r="A17" s="29" t="s">
        <v>414</v>
      </c>
      <c r="B17" s="17" t="s">
        <v>192</v>
      </c>
      <c r="C17" s="17" t="s">
        <v>371</v>
      </c>
      <c r="D17" s="18">
        <f>D18</f>
        <v>725.3</v>
      </c>
      <c r="E17" s="18">
        <f>E18</f>
        <v>722.15</v>
      </c>
      <c r="F17" s="168">
        <f t="shared" si="0"/>
        <v>99.56569695298498</v>
      </c>
    </row>
    <row r="18" spans="1:6" ht="29.25" customHeight="1">
      <c r="A18" s="40" t="s">
        <v>240</v>
      </c>
      <c r="B18" s="17" t="s">
        <v>192</v>
      </c>
      <c r="C18" s="17" t="s">
        <v>265</v>
      </c>
      <c r="D18" s="18">
        <v>725.3</v>
      </c>
      <c r="E18" s="18">
        <v>722.15</v>
      </c>
      <c r="F18" s="168">
        <f t="shared" si="0"/>
        <v>99.56569695298498</v>
      </c>
    </row>
    <row r="19" spans="1:6" ht="18" customHeight="1">
      <c r="A19" s="29" t="s">
        <v>270</v>
      </c>
      <c r="B19" s="17" t="s">
        <v>269</v>
      </c>
      <c r="C19" s="17" t="s">
        <v>371</v>
      </c>
      <c r="D19" s="18">
        <f>D20+D21+D23+D22</f>
        <v>7537.86</v>
      </c>
      <c r="E19" s="97">
        <f>E20+E21+E23+E22</f>
        <v>7376.082</v>
      </c>
      <c r="F19" s="168">
        <f t="shared" si="0"/>
        <v>97.85379404764748</v>
      </c>
    </row>
    <row r="20" spans="1:6" ht="30" customHeight="1">
      <c r="A20" s="40" t="s">
        <v>240</v>
      </c>
      <c r="B20" s="17" t="s">
        <v>269</v>
      </c>
      <c r="C20" s="17" t="s">
        <v>265</v>
      </c>
      <c r="D20" s="18">
        <f>2163.7+1030.3+12-168</f>
        <v>3038</v>
      </c>
      <c r="E20" s="18">
        <f>2984.81+11.501</f>
        <v>2996.311</v>
      </c>
      <c r="F20" s="168">
        <f t="shared" si="0"/>
        <v>98.62774851876235</v>
      </c>
    </row>
    <row r="21" spans="1:6" ht="25.5">
      <c r="A21" s="63" t="s">
        <v>242</v>
      </c>
      <c r="B21" s="17" t="s">
        <v>269</v>
      </c>
      <c r="C21" s="17" t="s">
        <v>241</v>
      </c>
      <c r="D21" s="18">
        <f>73+4290.66-79</f>
        <v>4284.66</v>
      </c>
      <c r="E21" s="18">
        <v>4165.76</v>
      </c>
      <c r="F21" s="168">
        <f t="shared" si="0"/>
        <v>97.22498401273381</v>
      </c>
    </row>
    <row r="22" spans="1:6" ht="12.75">
      <c r="A22" s="63" t="s">
        <v>147</v>
      </c>
      <c r="B22" s="17" t="s">
        <v>269</v>
      </c>
      <c r="C22" s="17" t="s">
        <v>146</v>
      </c>
      <c r="D22" s="18">
        <v>210.2</v>
      </c>
      <c r="E22" s="97">
        <v>210.125</v>
      </c>
      <c r="F22" s="168">
        <f t="shared" si="0"/>
        <v>99.96431969552808</v>
      </c>
    </row>
    <row r="23" spans="1:6" ht="12.75">
      <c r="A23" s="63" t="s">
        <v>149</v>
      </c>
      <c r="B23" s="17" t="s">
        <v>269</v>
      </c>
      <c r="C23" s="17" t="s">
        <v>148</v>
      </c>
      <c r="D23" s="18">
        <v>5</v>
      </c>
      <c r="E23" s="97">
        <v>3.886</v>
      </c>
      <c r="F23" s="168">
        <f t="shared" si="0"/>
        <v>77.72</v>
      </c>
    </row>
    <row r="24" spans="1:6" ht="12.75">
      <c r="A24" s="60" t="s">
        <v>110</v>
      </c>
      <c r="B24" s="20" t="s">
        <v>271</v>
      </c>
      <c r="C24" s="20" t="s">
        <v>371</v>
      </c>
      <c r="D24" s="25">
        <f>D25</f>
        <v>10</v>
      </c>
      <c r="E24" s="25">
        <f>E25</f>
        <v>0</v>
      </c>
      <c r="F24" s="168">
        <f t="shared" si="0"/>
        <v>0</v>
      </c>
    </row>
    <row r="25" spans="1:6" ht="12.75">
      <c r="A25" s="29" t="s">
        <v>111</v>
      </c>
      <c r="B25" s="17" t="s">
        <v>272</v>
      </c>
      <c r="C25" s="17" t="s">
        <v>371</v>
      </c>
      <c r="D25" s="22">
        <f>D26</f>
        <v>10</v>
      </c>
      <c r="E25" s="22">
        <f>E26</f>
        <v>0</v>
      </c>
      <c r="F25" s="168">
        <f t="shared" si="0"/>
        <v>0</v>
      </c>
    </row>
    <row r="26" spans="1:6" ht="12.75">
      <c r="A26" s="63" t="s">
        <v>197</v>
      </c>
      <c r="B26" s="17" t="s">
        <v>272</v>
      </c>
      <c r="C26" s="17" t="s">
        <v>196</v>
      </c>
      <c r="D26" s="22">
        <v>10</v>
      </c>
      <c r="E26" s="22">
        <v>0</v>
      </c>
      <c r="F26" s="168">
        <f t="shared" si="0"/>
        <v>0</v>
      </c>
    </row>
    <row r="27" spans="1:6" ht="38.25">
      <c r="A27" s="60" t="s">
        <v>415</v>
      </c>
      <c r="B27" s="20" t="s">
        <v>259</v>
      </c>
      <c r="C27" s="20" t="s">
        <v>371</v>
      </c>
      <c r="D27" s="24">
        <f>D28+D31+D32+D36+D40+D43+D46</f>
        <v>111.03999999999999</v>
      </c>
      <c r="E27" s="24">
        <f>E28+E31+E32+E36+E40+E43+E46</f>
        <v>110.755</v>
      </c>
      <c r="F27" s="168">
        <f t="shared" si="0"/>
        <v>99.74333573487031</v>
      </c>
    </row>
    <row r="28" spans="1:6" ht="25.5">
      <c r="A28" s="23" t="s">
        <v>261</v>
      </c>
      <c r="B28" s="17" t="s">
        <v>260</v>
      </c>
      <c r="C28" s="17" t="s">
        <v>371</v>
      </c>
      <c r="D28" s="22">
        <f>D29</f>
        <v>55</v>
      </c>
      <c r="E28" s="22">
        <f>E29</f>
        <v>55</v>
      </c>
      <c r="F28" s="168">
        <f t="shared" si="0"/>
        <v>100</v>
      </c>
    </row>
    <row r="29" spans="1:6" ht="12.75">
      <c r="A29" s="23" t="s">
        <v>16</v>
      </c>
      <c r="B29" s="17" t="s">
        <v>260</v>
      </c>
      <c r="C29" s="17" t="s">
        <v>10</v>
      </c>
      <c r="D29" s="22">
        <v>55</v>
      </c>
      <c r="E29" s="22">
        <v>55</v>
      </c>
      <c r="F29" s="168">
        <f t="shared" si="0"/>
        <v>100</v>
      </c>
    </row>
    <row r="30" spans="1:6" ht="25.5">
      <c r="A30" s="23" t="s">
        <v>361</v>
      </c>
      <c r="B30" s="17" t="s">
        <v>262</v>
      </c>
      <c r="C30" s="17" t="s">
        <v>371</v>
      </c>
      <c r="D30" s="22">
        <f>D31</f>
        <v>10.6</v>
      </c>
      <c r="E30" s="22">
        <f>E31</f>
        <v>10.6</v>
      </c>
      <c r="F30" s="168">
        <f t="shared" si="0"/>
        <v>100</v>
      </c>
    </row>
    <row r="31" spans="1:6" ht="12.75">
      <c r="A31" s="23" t="s">
        <v>16</v>
      </c>
      <c r="B31" s="17" t="s">
        <v>262</v>
      </c>
      <c r="C31" s="17" t="s">
        <v>10</v>
      </c>
      <c r="D31" s="22">
        <v>10.6</v>
      </c>
      <c r="E31" s="22">
        <v>10.6</v>
      </c>
      <c r="F31" s="168">
        <f t="shared" si="0"/>
        <v>100</v>
      </c>
    </row>
    <row r="32" spans="1:6" ht="110.25" customHeight="1">
      <c r="A32" s="62" t="s">
        <v>418</v>
      </c>
      <c r="B32" s="17" t="s">
        <v>263</v>
      </c>
      <c r="C32" s="17" t="s">
        <v>371</v>
      </c>
      <c r="D32" s="22">
        <f>D33</f>
        <v>18</v>
      </c>
      <c r="E32" s="22">
        <f>E33</f>
        <v>18</v>
      </c>
      <c r="F32" s="168">
        <f t="shared" si="0"/>
        <v>100</v>
      </c>
    </row>
    <row r="33" spans="1:6" ht="12.75">
      <c r="A33" s="23" t="s">
        <v>16</v>
      </c>
      <c r="B33" s="17" t="s">
        <v>263</v>
      </c>
      <c r="C33" s="17" t="s">
        <v>10</v>
      </c>
      <c r="D33" s="22">
        <v>18</v>
      </c>
      <c r="E33" s="22">
        <v>18</v>
      </c>
      <c r="F33" s="168">
        <f t="shared" si="0"/>
        <v>100</v>
      </c>
    </row>
    <row r="34" spans="1:6" ht="26.25" customHeight="1">
      <c r="A34" s="29" t="s">
        <v>274</v>
      </c>
      <c r="B34" s="17" t="s">
        <v>273</v>
      </c>
      <c r="C34" s="17" t="s">
        <v>371</v>
      </c>
      <c r="D34" s="22">
        <f>D35</f>
        <v>4.5</v>
      </c>
      <c r="E34" s="22">
        <f>E35</f>
        <v>4.5</v>
      </c>
      <c r="F34" s="168">
        <f t="shared" si="0"/>
        <v>100</v>
      </c>
    </row>
    <row r="35" spans="1:6" ht="51">
      <c r="A35" s="29" t="s">
        <v>391</v>
      </c>
      <c r="B35" s="17" t="s">
        <v>390</v>
      </c>
      <c r="C35" s="17" t="s">
        <v>371</v>
      </c>
      <c r="D35" s="22">
        <f>D36</f>
        <v>4.5</v>
      </c>
      <c r="E35" s="22">
        <f>E36</f>
        <v>4.5</v>
      </c>
      <c r="F35" s="168">
        <f t="shared" si="0"/>
        <v>100</v>
      </c>
    </row>
    <row r="36" spans="1:6" ht="24" customHeight="1">
      <c r="A36" s="63" t="s">
        <v>242</v>
      </c>
      <c r="B36" s="17" t="s">
        <v>390</v>
      </c>
      <c r="C36" s="17" t="s">
        <v>241</v>
      </c>
      <c r="D36" s="22">
        <v>4.5</v>
      </c>
      <c r="E36" s="22">
        <v>4.5</v>
      </c>
      <c r="F36" s="168">
        <f t="shared" si="0"/>
        <v>100</v>
      </c>
    </row>
    <row r="37" spans="1:6" ht="25.5" hidden="1" outlineLevel="1">
      <c r="A37" s="29" t="s">
        <v>276</v>
      </c>
      <c r="B37" s="17" t="s">
        <v>275</v>
      </c>
      <c r="C37" s="17"/>
      <c r="D37" s="22"/>
      <c r="E37" s="81"/>
      <c r="F37" s="168" t="e">
        <f t="shared" si="0"/>
        <v>#DIV/0!</v>
      </c>
    </row>
    <row r="38" spans="1:6" ht="25.5" customHeight="1" collapsed="1">
      <c r="A38" s="29" t="s">
        <v>280</v>
      </c>
      <c r="B38" s="17" t="s">
        <v>277</v>
      </c>
      <c r="C38" s="17" t="s">
        <v>371</v>
      </c>
      <c r="D38" s="22">
        <f>D39</f>
        <v>3.2</v>
      </c>
      <c r="E38" s="22">
        <f>E39</f>
        <v>3.2</v>
      </c>
      <c r="F38" s="168">
        <f t="shared" si="0"/>
        <v>100</v>
      </c>
    </row>
    <row r="39" spans="1:6" ht="25.5">
      <c r="A39" s="29" t="s">
        <v>279</v>
      </c>
      <c r="B39" s="17" t="s">
        <v>278</v>
      </c>
      <c r="C39" s="17" t="s">
        <v>371</v>
      </c>
      <c r="D39" s="22">
        <f>D40</f>
        <v>3.2</v>
      </c>
      <c r="E39" s="22">
        <f>E40</f>
        <v>3.2</v>
      </c>
      <c r="F39" s="168">
        <f t="shared" si="0"/>
        <v>100</v>
      </c>
    </row>
    <row r="40" spans="1:6" ht="25.5">
      <c r="A40" s="63" t="s">
        <v>242</v>
      </c>
      <c r="B40" s="17" t="s">
        <v>278</v>
      </c>
      <c r="C40" s="17" t="s">
        <v>241</v>
      </c>
      <c r="D40" s="22">
        <v>3.2</v>
      </c>
      <c r="E40" s="22">
        <v>3.2</v>
      </c>
      <c r="F40" s="168">
        <f t="shared" si="0"/>
        <v>100</v>
      </c>
    </row>
    <row r="41" spans="1:6" ht="25.5">
      <c r="A41" s="29" t="s">
        <v>198</v>
      </c>
      <c r="B41" s="17" t="s">
        <v>194</v>
      </c>
      <c r="C41" s="17" t="s">
        <v>371</v>
      </c>
      <c r="D41" s="18">
        <f>D42</f>
        <v>7.08</v>
      </c>
      <c r="E41" s="97">
        <f>E42</f>
        <v>6.795</v>
      </c>
      <c r="F41" s="168">
        <f t="shared" si="0"/>
        <v>95.97457627118644</v>
      </c>
    </row>
    <row r="42" spans="1:6" ht="12.75">
      <c r="A42" s="29" t="s">
        <v>378</v>
      </c>
      <c r="B42" s="17" t="s">
        <v>199</v>
      </c>
      <c r="C42" s="17" t="s">
        <v>371</v>
      </c>
      <c r="D42" s="18">
        <f>D43</f>
        <v>7.08</v>
      </c>
      <c r="E42" s="97">
        <f>E43</f>
        <v>6.795</v>
      </c>
      <c r="F42" s="168">
        <f t="shared" si="0"/>
        <v>95.97457627118644</v>
      </c>
    </row>
    <row r="43" spans="1:6" ht="12.75">
      <c r="A43" s="63" t="s">
        <v>149</v>
      </c>
      <c r="B43" s="17" t="s">
        <v>199</v>
      </c>
      <c r="C43" s="17" t="s">
        <v>148</v>
      </c>
      <c r="D43" s="18">
        <v>7.08</v>
      </c>
      <c r="E43" s="97">
        <v>6.795</v>
      </c>
      <c r="F43" s="168">
        <f t="shared" si="0"/>
        <v>95.97457627118644</v>
      </c>
    </row>
    <row r="44" spans="1:6" ht="12.75">
      <c r="A44" s="29" t="s">
        <v>174</v>
      </c>
      <c r="B44" s="17" t="s">
        <v>325</v>
      </c>
      <c r="C44" s="17" t="s">
        <v>371</v>
      </c>
      <c r="D44" s="18">
        <f>D45</f>
        <v>12.66</v>
      </c>
      <c r="E44" s="18">
        <f>E45</f>
        <v>12.66</v>
      </c>
      <c r="F44" s="168">
        <f t="shared" si="0"/>
        <v>100</v>
      </c>
    </row>
    <row r="45" spans="1:6" ht="15" customHeight="1">
      <c r="A45" s="29" t="s">
        <v>175</v>
      </c>
      <c r="B45" s="17" t="s">
        <v>326</v>
      </c>
      <c r="C45" s="17" t="s">
        <v>371</v>
      </c>
      <c r="D45" s="18">
        <f>D46</f>
        <v>12.66</v>
      </c>
      <c r="E45" s="18">
        <f>E46</f>
        <v>12.66</v>
      </c>
      <c r="F45" s="168">
        <f t="shared" si="0"/>
        <v>100</v>
      </c>
    </row>
    <row r="46" spans="1:6" ht="12.75">
      <c r="A46" s="63" t="s">
        <v>145</v>
      </c>
      <c r="B46" s="17" t="s">
        <v>326</v>
      </c>
      <c r="C46" s="17" t="s">
        <v>144</v>
      </c>
      <c r="D46" s="18">
        <v>12.66</v>
      </c>
      <c r="E46" s="18">
        <v>12.66</v>
      </c>
      <c r="F46" s="168">
        <f t="shared" si="0"/>
        <v>100</v>
      </c>
    </row>
    <row r="47" spans="1:6" ht="36.75" customHeight="1">
      <c r="A47" s="72" t="s">
        <v>417</v>
      </c>
      <c r="B47" s="20" t="s">
        <v>193</v>
      </c>
      <c r="C47" s="20" t="s">
        <v>371</v>
      </c>
      <c r="D47" s="24">
        <f>D48</f>
        <v>144.7</v>
      </c>
      <c r="E47" s="24">
        <f>E48</f>
        <v>144.7</v>
      </c>
      <c r="F47" s="168">
        <f t="shared" si="0"/>
        <v>100</v>
      </c>
    </row>
    <row r="48" spans="1:6" ht="24" customHeight="1">
      <c r="A48" s="40" t="s">
        <v>240</v>
      </c>
      <c r="B48" s="17" t="s">
        <v>193</v>
      </c>
      <c r="C48" s="17" t="s">
        <v>265</v>
      </c>
      <c r="D48" s="22">
        <v>144.7</v>
      </c>
      <c r="E48" s="22">
        <v>144.7</v>
      </c>
      <c r="F48" s="168">
        <f t="shared" si="0"/>
        <v>100</v>
      </c>
    </row>
    <row r="49" spans="1:6" ht="25.5">
      <c r="A49" s="156" t="s">
        <v>401</v>
      </c>
      <c r="B49" s="157" t="s">
        <v>200</v>
      </c>
      <c r="C49" s="157" t="s">
        <v>371</v>
      </c>
      <c r="D49" s="158">
        <f aca="true" t="shared" si="1" ref="D49:E51">D50</f>
        <v>281.8</v>
      </c>
      <c r="E49" s="171">
        <f t="shared" si="1"/>
        <v>281.768</v>
      </c>
      <c r="F49" s="167">
        <f t="shared" si="0"/>
        <v>99.9886444286728</v>
      </c>
    </row>
    <row r="50" spans="1:6" ht="12.75">
      <c r="A50" s="16" t="s">
        <v>202</v>
      </c>
      <c r="B50" s="17" t="s">
        <v>201</v>
      </c>
      <c r="C50" s="17" t="s">
        <v>371</v>
      </c>
      <c r="D50" s="22">
        <f t="shared" si="1"/>
        <v>281.8</v>
      </c>
      <c r="E50" s="97">
        <f t="shared" si="1"/>
        <v>281.768</v>
      </c>
      <c r="F50" s="168">
        <f t="shared" si="0"/>
        <v>99.9886444286728</v>
      </c>
    </row>
    <row r="51" spans="1:6" ht="22.5" customHeight="1">
      <c r="A51" s="29" t="s">
        <v>204</v>
      </c>
      <c r="B51" s="17" t="s">
        <v>203</v>
      </c>
      <c r="C51" s="17" t="s">
        <v>371</v>
      </c>
      <c r="D51" s="22">
        <f t="shared" si="1"/>
        <v>281.8</v>
      </c>
      <c r="E51" s="97">
        <f t="shared" si="1"/>
        <v>281.768</v>
      </c>
      <c r="F51" s="168">
        <f t="shared" si="0"/>
        <v>99.9886444286728</v>
      </c>
    </row>
    <row r="52" spans="1:6" ht="25.5">
      <c r="A52" s="63" t="s">
        <v>242</v>
      </c>
      <c r="B52" s="17" t="s">
        <v>203</v>
      </c>
      <c r="C52" s="17" t="s">
        <v>241</v>
      </c>
      <c r="D52" s="22">
        <v>281.8</v>
      </c>
      <c r="E52" s="97">
        <v>281.768</v>
      </c>
      <c r="F52" s="168">
        <f t="shared" si="0"/>
        <v>99.9886444286728</v>
      </c>
    </row>
    <row r="53" spans="1:6" ht="25.5">
      <c r="A53" s="159" t="s">
        <v>402</v>
      </c>
      <c r="B53" s="157" t="s">
        <v>205</v>
      </c>
      <c r="C53" s="157" t="s">
        <v>371</v>
      </c>
      <c r="D53" s="160">
        <f aca="true" t="shared" si="2" ref="D53:E55">D54</f>
        <v>1</v>
      </c>
      <c r="E53" s="171">
        <f t="shared" si="2"/>
        <v>0.932</v>
      </c>
      <c r="F53" s="167">
        <f t="shared" si="0"/>
        <v>93.2</v>
      </c>
    </row>
    <row r="54" spans="1:6" ht="12.75">
      <c r="A54" s="16" t="s">
        <v>202</v>
      </c>
      <c r="B54" s="17" t="s">
        <v>206</v>
      </c>
      <c r="C54" s="17" t="s">
        <v>371</v>
      </c>
      <c r="D54" s="18">
        <f t="shared" si="2"/>
        <v>1</v>
      </c>
      <c r="E54" s="97">
        <f t="shared" si="2"/>
        <v>0.932</v>
      </c>
      <c r="F54" s="168">
        <f t="shared" si="0"/>
        <v>93.2</v>
      </c>
    </row>
    <row r="55" spans="1:6" ht="25.5">
      <c r="A55" s="53" t="s">
        <v>208</v>
      </c>
      <c r="B55" s="17" t="s">
        <v>207</v>
      </c>
      <c r="C55" s="17" t="s">
        <v>371</v>
      </c>
      <c r="D55" s="18">
        <f t="shared" si="2"/>
        <v>1</v>
      </c>
      <c r="E55" s="97">
        <f t="shared" si="2"/>
        <v>0.932</v>
      </c>
      <c r="F55" s="168">
        <f t="shared" si="0"/>
        <v>93.2</v>
      </c>
    </row>
    <row r="56" spans="1:6" ht="25.5">
      <c r="A56" s="63" t="s">
        <v>242</v>
      </c>
      <c r="B56" s="17" t="s">
        <v>207</v>
      </c>
      <c r="C56" s="17" t="s">
        <v>241</v>
      </c>
      <c r="D56" s="18">
        <v>1</v>
      </c>
      <c r="E56" s="97">
        <v>0.932</v>
      </c>
      <c r="F56" s="168">
        <f t="shared" si="0"/>
        <v>93.2</v>
      </c>
    </row>
    <row r="57" spans="1:6" ht="25.5">
      <c r="A57" s="161" t="s">
        <v>403</v>
      </c>
      <c r="B57" s="157" t="s">
        <v>209</v>
      </c>
      <c r="C57" s="154" t="s">
        <v>371</v>
      </c>
      <c r="D57" s="155">
        <f aca="true" t="shared" si="3" ref="D57:E59">D58</f>
        <v>170</v>
      </c>
      <c r="E57" s="164">
        <f t="shared" si="3"/>
        <v>132.585</v>
      </c>
      <c r="F57" s="167">
        <f t="shared" si="0"/>
        <v>77.99117647058824</v>
      </c>
    </row>
    <row r="58" spans="1:6" ht="12.75">
      <c r="A58" s="16" t="s">
        <v>202</v>
      </c>
      <c r="B58" s="17" t="s">
        <v>210</v>
      </c>
      <c r="C58" s="17" t="s">
        <v>371</v>
      </c>
      <c r="D58" s="22">
        <f t="shared" si="3"/>
        <v>170</v>
      </c>
      <c r="E58" s="97">
        <f t="shared" si="3"/>
        <v>132.585</v>
      </c>
      <c r="F58" s="168">
        <f t="shared" si="0"/>
        <v>77.99117647058824</v>
      </c>
    </row>
    <row r="59" spans="1:6" ht="12.75">
      <c r="A59" s="16" t="s">
        <v>212</v>
      </c>
      <c r="B59" s="17" t="s">
        <v>211</v>
      </c>
      <c r="C59" s="17" t="s">
        <v>371</v>
      </c>
      <c r="D59" s="22">
        <f t="shared" si="3"/>
        <v>170</v>
      </c>
      <c r="E59" s="97">
        <f t="shared" si="3"/>
        <v>132.585</v>
      </c>
      <c r="F59" s="168">
        <f t="shared" si="0"/>
        <v>77.99117647058824</v>
      </c>
    </row>
    <row r="60" spans="1:6" ht="25.5">
      <c r="A60" s="63" t="s">
        <v>242</v>
      </c>
      <c r="B60" s="17" t="s">
        <v>211</v>
      </c>
      <c r="C60" s="17" t="s">
        <v>241</v>
      </c>
      <c r="D60" s="22">
        <v>170</v>
      </c>
      <c r="E60" s="97">
        <v>132.585</v>
      </c>
      <c r="F60" s="168">
        <f t="shared" si="0"/>
        <v>77.99117647058824</v>
      </c>
    </row>
    <row r="61" spans="1:6" ht="25.5" hidden="1" outlineLevel="1">
      <c r="A61" s="19" t="s">
        <v>214</v>
      </c>
      <c r="B61" s="59" t="s">
        <v>213</v>
      </c>
      <c r="C61" s="20"/>
      <c r="D61" s="24"/>
      <c r="E61" s="81"/>
      <c r="F61" s="169" t="e">
        <f t="shared" si="0"/>
        <v>#DIV/0!</v>
      </c>
    </row>
    <row r="62" spans="1:6" ht="12.75" hidden="1" outlineLevel="1">
      <c r="A62" s="16" t="s">
        <v>202</v>
      </c>
      <c r="B62" s="17" t="s">
        <v>215</v>
      </c>
      <c r="C62" s="17"/>
      <c r="D62" s="22"/>
      <c r="E62" s="81"/>
      <c r="F62" s="169" t="e">
        <f t="shared" si="0"/>
        <v>#DIV/0!</v>
      </c>
    </row>
    <row r="63" spans="1:6" ht="12.75" hidden="1" outlineLevel="1">
      <c r="A63" s="23" t="s">
        <v>217</v>
      </c>
      <c r="B63" s="17" t="s">
        <v>216</v>
      </c>
      <c r="C63" s="17"/>
      <c r="D63" s="22"/>
      <c r="E63" s="81"/>
      <c r="F63" s="169" t="e">
        <f t="shared" si="0"/>
        <v>#DIV/0!</v>
      </c>
    </row>
    <row r="64" spans="1:6" ht="25.5" collapsed="1">
      <c r="A64" s="162" t="s">
        <v>404</v>
      </c>
      <c r="B64" s="157" t="s">
        <v>218</v>
      </c>
      <c r="C64" s="154" t="s">
        <v>371</v>
      </c>
      <c r="D64" s="155">
        <f>D65</f>
        <v>1098.244</v>
      </c>
      <c r="E64" s="164">
        <f>E65</f>
        <v>1032.287</v>
      </c>
      <c r="F64" s="167">
        <f t="shared" si="0"/>
        <v>93.99432184469026</v>
      </c>
    </row>
    <row r="65" spans="1:6" ht="12.75">
      <c r="A65" s="16" t="s">
        <v>202</v>
      </c>
      <c r="B65" s="17" t="s">
        <v>219</v>
      </c>
      <c r="C65" s="17" t="s">
        <v>371</v>
      </c>
      <c r="D65" s="97">
        <f>D66+D69+D71</f>
        <v>1098.244</v>
      </c>
      <c r="E65" s="97">
        <f>E66+E69+E71</f>
        <v>1032.287</v>
      </c>
      <c r="F65" s="168">
        <f t="shared" si="0"/>
        <v>93.99432184469026</v>
      </c>
    </row>
    <row r="66" spans="1:6" ht="12.75">
      <c r="A66" s="16" t="s">
        <v>221</v>
      </c>
      <c r="B66" s="17" t="s">
        <v>220</v>
      </c>
      <c r="C66" s="17" t="s">
        <v>371</v>
      </c>
      <c r="D66" s="97">
        <f>D67+D68</f>
        <v>669.644</v>
      </c>
      <c r="E66" s="97">
        <f>E67+E68</f>
        <v>621.4590000000001</v>
      </c>
      <c r="F66" s="168">
        <f t="shared" si="0"/>
        <v>92.80438561384857</v>
      </c>
    </row>
    <row r="67" spans="1:6" ht="25.5">
      <c r="A67" s="63" t="s">
        <v>242</v>
      </c>
      <c r="B67" s="17" t="s">
        <v>220</v>
      </c>
      <c r="C67" s="17" t="s">
        <v>241</v>
      </c>
      <c r="D67" s="97">
        <v>549.644</v>
      </c>
      <c r="E67" s="97">
        <v>501.459</v>
      </c>
      <c r="F67" s="168">
        <f t="shared" si="0"/>
        <v>91.23341653870504</v>
      </c>
    </row>
    <row r="68" spans="1:6" ht="38.25">
      <c r="A68" s="63" t="s">
        <v>195</v>
      </c>
      <c r="B68" s="17" t="s">
        <v>422</v>
      </c>
      <c r="C68" s="17" t="s">
        <v>268</v>
      </c>
      <c r="D68" s="97">
        <v>120</v>
      </c>
      <c r="E68" s="22">
        <v>120</v>
      </c>
      <c r="F68" s="168">
        <f t="shared" si="0"/>
        <v>100</v>
      </c>
    </row>
    <row r="69" spans="1:6" ht="12.75">
      <c r="A69" s="16" t="s">
        <v>8</v>
      </c>
      <c r="B69" s="17" t="s">
        <v>6</v>
      </c>
      <c r="C69" s="17" t="s">
        <v>371</v>
      </c>
      <c r="D69" s="22">
        <f>D70</f>
        <v>310</v>
      </c>
      <c r="E69" s="97">
        <f>E70</f>
        <v>293.998</v>
      </c>
      <c r="F69" s="168">
        <f t="shared" si="0"/>
        <v>94.83806451612902</v>
      </c>
    </row>
    <row r="70" spans="1:6" ht="25.5">
      <c r="A70" s="63" t="s">
        <v>242</v>
      </c>
      <c r="B70" s="17" t="s">
        <v>6</v>
      </c>
      <c r="C70" s="17" t="s">
        <v>241</v>
      </c>
      <c r="D70" s="22">
        <v>310</v>
      </c>
      <c r="E70" s="97">
        <v>293.998</v>
      </c>
      <c r="F70" s="168">
        <f t="shared" si="0"/>
        <v>94.83806451612902</v>
      </c>
    </row>
    <row r="71" spans="1:6" ht="12.75">
      <c r="A71" s="16" t="s">
        <v>9</v>
      </c>
      <c r="B71" s="17" t="s">
        <v>7</v>
      </c>
      <c r="C71" s="66" t="s">
        <v>371</v>
      </c>
      <c r="D71" s="67">
        <f>D72</f>
        <v>118.6</v>
      </c>
      <c r="E71" s="170">
        <f>E72</f>
        <v>116.83</v>
      </c>
      <c r="F71" s="168">
        <f t="shared" si="0"/>
        <v>98.50758853288364</v>
      </c>
    </row>
    <row r="72" spans="1:6" ht="25.5">
      <c r="A72" s="63" t="s">
        <v>242</v>
      </c>
      <c r="B72" s="17" t="s">
        <v>7</v>
      </c>
      <c r="C72" s="66" t="s">
        <v>241</v>
      </c>
      <c r="D72" s="67">
        <f>160+18.6-60</f>
        <v>118.6</v>
      </c>
      <c r="E72" s="170">
        <v>116.83</v>
      </c>
      <c r="F72" s="168">
        <f t="shared" si="0"/>
        <v>98.50758853288364</v>
      </c>
    </row>
    <row r="73" spans="1:6" ht="12.75">
      <c r="A73" s="161" t="s">
        <v>405</v>
      </c>
      <c r="B73" s="157" t="s">
        <v>222</v>
      </c>
      <c r="C73" s="154" t="s">
        <v>371</v>
      </c>
      <c r="D73" s="155">
        <f>D74</f>
        <v>74.6</v>
      </c>
      <c r="E73" s="164">
        <f>E74</f>
        <v>74.545</v>
      </c>
      <c r="F73" s="167">
        <f t="shared" si="0"/>
        <v>99.92627345844505</v>
      </c>
    </row>
    <row r="74" spans="1:6" ht="12.75">
      <c r="A74" s="16" t="s">
        <v>202</v>
      </c>
      <c r="B74" s="17" t="s">
        <v>223</v>
      </c>
      <c r="C74" s="17" t="s">
        <v>371</v>
      </c>
      <c r="D74" s="22">
        <f>D75+D77</f>
        <v>74.6</v>
      </c>
      <c r="E74" s="97">
        <f>E75+E77</f>
        <v>74.545</v>
      </c>
      <c r="F74" s="168">
        <f t="shared" si="0"/>
        <v>99.92627345844505</v>
      </c>
    </row>
    <row r="75" spans="1:6" ht="25.5">
      <c r="A75" s="16" t="s">
        <v>225</v>
      </c>
      <c r="B75" s="17" t="s">
        <v>224</v>
      </c>
      <c r="C75" s="17" t="s">
        <v>371</v>
      </c>
      <c r="D75" s="22">
        <f>D76</f>
        <v>74.6</v>
      </c>
      <c r="E75" s="97">
        <f>E76</f>
        <v>74.545</v>
      </c>
      <c r="F75" s="168">
        <f t="shared" si="0"/>
        <v>99.92627345844505</v>
      </c>
    </row>
    <row r="76" spans="1:6" ht="25.5">
      <c r="A76" s="63" t="s">
        <v>242</v>
      </c>
      <c r="B76" s="17" t="s">
        <v>224</v>
      </c>
      <c r="C76" s="17" t="s">
        <v>241</v>
      </c>
      <c r="D76" s="22">
        <v>74.6</v>
      </c>
      <c r="E76" s="97">
        <v>74.545</v>
      </c>
      <c r="F76" s="168">
        <f t="shared" si="0"/>
        <v>99.92627345844505</v>
      </c>
    </row>
    <row r="77" spans="1:6" ht="12.75" hidden="1" outlineLevel="1">
      <c r="A77" s="16" t="s">
        <v>227</v>
      </c>
      <c r="B77" s="17" t="s">
        <v>226</v>
      </c>
      <c r="C77" s="17" t="s">
        <v>371</v>
      </c>
      <c r="D77" s="22">
        <f>D78</f>
        <v>0</v>
      </c>
      <c r="E77" s="81"/>
      <c r="F77" s="169" t="e">
        <f t="shared" si="0"/>
        <v>#DIV/0!</v>
      </c>
    </row>
    <row r="78" spans="1:6" ht="25.5" hidden="1" outlineLevel="1">
      <c r="A78" s="63" t="s">
        <v>242</v>
      </c>
      <c r="B78" s="17" t="s">
        <v>226</v>
      </c>
      <c r="C78" s="17" t="s">
        <v>241</v>
      </c>
      <c r="D78" s="22">
        <v>0</v>
      </c>
      <c r="E78" s="81"/>
      <c r="F78" s="169" t="e">
        <f aca="true" t="shared" si="4" ref="F78:F126">E78/D78*100</f>
        <v>#DIV/0!</v>
      </c>
    </row>
    <row r="79" spans="1:6" ht="15" customHeight="1" collapsed="1">
      <c r="A79" s="159" t="s">
        <v>406</v>
      </c>
      <c r="B79" s="157" t="s">
        <v>228</v>
      </c>
      <c r="C79" s="154" t="s">
        <v>371</v>
      </c>
      <c r="D79" s="155">
        <f>D80+D83</f>
        <v>1430.4</v>
      </c>
      <c r="E79" s="164">
        <f>E80+E83+E86</f>
        <v>1074.008</v>
      </c>
      <c r="F79" s="167">
        <f t="shared" si="4"/>
        <v>75.084451901566</v>
      </c>
    </row>
    <row r="80" spans="1:6" ht="25.5">
      <c r="A80" s="29" t="s">
        <v>191</v>
      </c>
      <c r="B80" s="17" t="s">
        <v>229</v>
      </c>
      <c r="C80" s="17" t="s">
        <v>371</v>
      </c>
      <c r="D80" s="22">
        <f>D81</f>
        <v>464.9</v>
      </c>
      <c r="E80" s="97">
        <f>E81</f>
        <v>395.996</v>
      </c>
      <c r="F80" s="168">
        <f t="shared" si="4"/>
        <v>85.17874811787482</v>
      </c>
    </row>
    <row r="81" spans="1:6" ht="25.5">
      <c r="A81" s="29" t="s">
        <v>270</v>
      </c>
      <c r="B81" s="17" t="s">
        <v>230</v>
      </c>
      <c r="C81" s="17" t="s">
        <v>371</v>
      </c>
      <c r="D81" s="22">
        <f>D82</f>
        <v>464.9</v>
      </c>
      <c r="E81" s="97">
        <f>E82</f>
        <v>395.996</v>
      </c>
      <c r="F81" s="168">
        <f t="shared" si="4"/>
        <v>85.17874811787482</v>
      </c>
    </row>
    <row r="82" spans="1:6" ht="14.25" customHeight="1">
      <c r="A82" s="40" t="s">
        <v>240</v>
      </c>
      <c r="B82" s="17" t="s">
        <v>230</v>
      </c>
      <c r="C82" s="17" t="s">
        <v>265</v>
      </c>
      <c r="D82" s="22">
        <v>464.9</v>
      </c>
      <c r="E82" s="97">
        <v>395.996</v>
      </c>
      <c r="F82" s="168">
        <f t="shared" si="4"/>
        <v>85.17874811787482</v>
      </c>
    </row>
    <row r="83" spans="1:6" ht="12.75">
      <c r="A83" s="16" t="s">
        <v>202</v>
      </c>
      <c r="B83" s="17" t="s">
        <v>231</v>
      </c>
      <c r="C83" s="17" t="s">
        <v>371</v>
      </c>
      <c r="D83" s="22">
        <f>D84</f>
        <v>965.5</v>
      </c>
      <c r="E83" s="97">
        <f>E84</f>
        <v>677.612</v>
      </c>
      <c r="F83" s="168">
        <f t="shared" si="4"/>
        <v>70.18249611600207</v>
      </c>
    </row>
    <row r="84" spans="1:6" ht="25.5">
      <c r="A84" s="51" t="s">
        <v>233</v>
      </c>
      <c r="B84" s="58" t="s">
        <v>232</v>
      </c>
      <c r="C84" s="17" t="s">
        <v>371</v>
      </c>
      <c r="D84" s="22">
        <f>D85+D86</f>
        <v>965.5</v>
      </c>
      <c r="E84" s="97">
        <f>E85+E86</f>
        <v>677.612</v>
      </c>
      <c r="F84" s="168">
        <f t="shared" si="4"/>
        <v>70.18249611600207</v>
      </c>
    </row>
    <row r="85" spans="1:6" ht="25.5">
      <c r="A85" s="63" t="s">
        <v>242</v>
      </c>
      <c r="B85" s="17" t="s">
        <v>232</v>
      </c>
      <c r="C85" s="17" t="s">
        <v>241</v>
      </c>
      <c r="D85" s="22">
        <v>961.5</v>
      </c>
      <c r="E85" s="97">
        <v>677.212</v>
      </c>
      <c r="F85" s="168">
        <f t="shared" si="4"/>
        <v>70.43286531461258</v>
      </c>
    </row>
    <row r="86" spans="1:6" ht="12.75">
      <c r="A86" s="63" t="s">
        <v>149</v>
      </c>
      <c r="B86" s="17" t="s">
        <v>232</v>
      </c>
      <c r="C86" s="17" t="s">
        <v>148</v>
      </c>
      <c r="D86" s="22">
        <v>4</v>
      </c>
      <c r="E86" s="22">
        <v>0.4</v>
      </c>
      <c r="F86" s="168">
        <f t="shared" si="4"/>
        <v>10</v>
      </c>
    </row>
    <row r="87" spans="1:6" ht="16.5" customHeight="1">
      <c r="A87" s="159" t="s">
        <v>407</v>
      </c>
      <c r="B87" s="157" t="s">
        <v>234</v>
      </c>
      <c r="C87" s="154" t="s">
        <v>371</v>
      </c>
      <c r="D87" s="155">
        <f>D88+D93</f>
        <v>398.7</v>
      </c>
      <c r="E87" s="164">
        <f>E88+E93</f>
        <v>398.385</v>
      </c>
      <c r="F87" s="167">
        <f t="shared" si="4"/>
        <v>99.92099322799098</v>
      </c>
    </row>
    <row r="88" spans="1:6" ht="12.75">
      <c r="A88" s="16" t="s">
        <v>202</v>
      </c>
      <c r="B88" s="17" t="s">
        <v>235</v>
      </c>
      <c r="C88" s="17" t="s">
        <v>371</v>
      </c>
      <c r="D88" s="22">
        <f>D90+D92</f>
        <v>118.69999999999999</v>
      </c>
      <c r="E88" s="97">
        <f>E90+E92</f>
        <v>118.385</v>
      </c>
      <c r="F88" s="168">
        <f t="shared" si="4"/>
        <v>99.73462510530752</v>
      </c>
    </row>
    <row r="89" spans="1:6" ht="12.75">
      <c r="A89" s="16" t="s">
        <v>237</v>
      </c>
      <c r="B89" s="17" t="s">
        <v>236</v>
      </c>
      <c r="C89" s="17" t="s">
        <v>371</v>
      </c>
      <c r="D89" s="22">
        <f>D90</f>
        <v>91.8</v>
      </c>
      <c r="E89" s="97">
        <f>E90</f>
        <v>91.486</v>
      </c>
      <c r="F89" s="168">
        <f t="shared" si="4"/>
        <v>99.65795206971679</v>
      </c>
    </row>
    <row r="90" spans="1:6" ht="25.5">
      <c r="A90" s="63" t="s">
        <v>242</v>
      </c>
      <c r="B90" s="17" t="s">
        <v>236</v>
      </c>
      <c r="C90" s="17" t="s">
        <v>241</v>
      </c>
      <c r="D90" s="22">
        <v>91.8</v>
      </c>
      <c r="E90" s="97">
        <v>91.486</v>
      </c>
      <c r="F90" s="168">
        <f t="shared" si="4"/>
        <v>99.65795206971679</v>
      </c>
    </row>
    <row r="91" spans="1:6" ht="25.5">
      <c r="A91" s="16" t="s">
        <v>264</v>
      </c>
      <c r="B91" s="17" t="s">
        <v>248</v>
      </c>
      <c r="C91" s="17" t="s">
        <v>371</v>
      </c>
      <c r="D91" s="22">
        <f>D92</f>
        <v>26.9</v>
      </c>
      <c r="E91" s="97">
        <f>E92</f>
        <v>26.899</v>
      </c>
      <c r="F91" s="168">
        <f t="shared" si="4"/>
        <v>99.99628252788105</v>
      </c>
    </row>
    <row r="92" spans="1:6" ht="25.5">
      <c r="A92" s="63" t="s">
        <v>242</v>
      </c>
      <c r="B92" s="17" t="s">
        <v>248</v>
      </c>
      <c r="C92" s="17" t="s">
        <v>241</v>
      </c>
      <c r="D92" s="22">
        <v>26.9</v>
      </c>
      <c r="E92" s="97">
        <v>26.899</v>
      </c>
      <c r="F92" s="168">
        <f t="shared" si="4"/>
        <v>99.99628252788105</v>
      </c>
    </row>
    <row r="93" spans="1:6" ht="25.5" customHeight="1">
      <c r="A93" s="29" t="s">
        <v>415</v>
      </c>
      <c r="B93" s="17" t="s">
        <v>238</v>
      </c>
      <c r="C93" s="17" t="s">
        <v>371</v>
      </c>
      <c r="D93" s="22">
        <f>D94+D96</f>
        <v>280</v>
      </c>
      <c r="E93" s="22">
        <f>E94+E96</f>
        <v>280</v>
      </c>
      <c r="F93" s="168">
        <f t="shared" si="4"/>
        <v>100</v>
      </c>
    </row>
    <row r="94" spans="1:6" ht="38.25">
      <c r="A94" s="16" t="s">
        <v>56</v>
      </c>
      <c r="B94" s="17" t="s">
        <v>416</v>
      </c>
      <c r="C94" s="17" t="s">
        <v>371</v>
      </c>
      <c r="D94" s="22">
        <f>D95</f>
        <v>50</v>
      </c>
      <c r="E94" s="22">
        <f>E95</f>
        <v>50</v>
      </c>
      <c r="F94" s="168">
        <f t="shared" si="4"/>
        <v>100</v>
      </c>
    </row>
    <row r="95" spans="1:6" ht="12.75">
      <c r="A95" s="23" t="s">
        <v>16</v>
      </c>
      <c r="B95" s="17" t="s">
        <v>416</v>
      </c>
      <c r="C95" s="17" t="s">
        <v>10</v>
      </c>
      <c r="D95" s="22">
        <v>50</v>
      </c>
      <c r="E95" s="22">
        <v>50</v>
      </c>
      <c r="F95" s="168">
        <f t="shared" si="4"/>
        <v>100</v>
      </c>
    </row>
    <row r="96" spans="1:6" ht="25.5">
      <c r="A96" s="27" t="s">
        <v>57</v>
      </c>
      <c r="B96" s="17" t="s">
        <v>243</v>
      </c>
      <c r="C96" s="17" t="s">
        <v>371</v>
      </c>
      <c r="D96" s="22">
        <f>D97</f>
        <v>230</v>
      </c>
      <c r="E96" s="22">
        <f>E97</f>
        <v>230</v>
      </c>
      <c r="F96" s="168">
        <f t="shared" si="4"/>
        <v>100</v>
      </c>
    </row>
    <row r="97" spans="1:6" ht="12.75">
      <c r="A97" s="23" t="s">
        <v>16</v>
      </c>
      <c r="B97" s="17" t="s">
        <v>243</v>
      </c>
      <c r="C97" s="17" t="s">
        <v>10</v>
      </c>
      <c r="D97" s="22">
        <f>230</f>
        <v>230</v>
      </c>
      <c r="E97" s="22">
        <v>230</v>
      </c>
      <c r="F97" s="168">
        <f t="shared" si="4"/>
        <v>100</v>
      </c>
    </row>
    <row r="98" spans="1:6" ht="12.75">
      <c r="A98" s="162" t="s">
        <v>408</v>
      </c>
      <c r="B98" s="157" t="s">
        <v>244</v>
      </c>
      <c r="C98" s="154" t="s">
        <v>371</v>
      </c>
      <c r="D98" s="155">
        <f>D99+D102</f>
        <v>61</v>
      </c>
      <c r="E98" s="164">
        <f>E99+E102</f>
        <v>59.944</v>
      </c>
      <c r="F98" s="167">
        <f t="shared" si="4"/>
        <v>98.2688524590164</v>
      </c>
    </row>
    <row r="99" spans="1:6" ht="12.75">
      <c r="A99" s="16" t="s">
        <v>202</v>
      </c>
      <c r="B99" s="17" t="s">
        <v>245</v>
      </c>
      <c r="C99" s="17" t="s">
        <v>371</v>
      </c>
      <c r="D99" s="22">
        <f>D100</f>
        <v>40.5</v>
      </c>
      <c r="E99" s="97">
        <f>E100</f>
        <v>39.444</v>
      </c>
      <c r="F99" s="168">
        <f t="shared" si="4"/>
        <v>97.39259259259259</v>
      </c>
    </row>
    <row r="100" spans="1:6" ht="12.75">
      <c r="A100" s="23" t="s">
        <v>247</v>
      </c>
      <c r="B100" s="17" t="s">
        <v>246</v>
      </c>
      <c r="C100" s="17" t="s">
        <v>371</v>
      </c>
      <c r="D100" s="22">
        <f>D101</f>
        <v>40.5</v>
      </c>
      <c r="E100" s="97">
        <f>E101</f>
        <v>39.444</v>
      </c>
      <c r="F100" s="168">
        <f t="shared" si="4"/>
        <v>97.39259259259259</v>
      </c>
    </row>
    <row r="101" spans="1:6" ht="25.5">
      <c r="A101" s="63" t="s">
        <v>242</v>
      </c>
      <c r="B101" s="17" t="s">
        <v>246</v>
      </c>
      <c r="C101" s="17" t="s">
        <v>241</v>
      </c>
      <c r="D101" s="22">
        <v>40.5</v>
      </c>
      <c r="E101" s="97">
        <v>39.444</v>
      </c>
      <c r="F101" s="168">
        <f t="shared" si="4"/>
        <v>97.39259259259259</v>
      </c>
    </row>
    <row r="102" spans="1:6" ht="38.25">
      <c r="A102" s="29" t="s">
        <v>415</v>
      </c>
      <c r="B102" s="17" t="s">
        <v>426</v>
      </c>
      <c r="C102" s="17" t="s">
        <v>371</v>
      </c>
      <c r="D102" s="22">
        <f>D103</f>
        <v>20.5</v>
      </c>
      <c r="E102" s="22">
        <f>E103</f>
        <v>20.5</v>
      </c>
      <c r="F102" s="168">
        <f t="shared" si="4"/>
        <v>100</v>
      </c>
    </row>
    <row r="103" spans="1:6" ht="27" customHeight="1">
      <c r="A103" s="29" t="s">
        <v>428</v>
      </c>
      <c r="B103" s="17" t="s">
        <v>427</v>
      </c>
      <c r="C103" s="17" t="s">
        <v>371</v>
      </c>
      <c r="D103" s="22">
        <f>D104</f>
        <v>20.5</v>
      </c>
      <c r="E103" s="22">
        <f>E104</f>
        <v>20.5</v>
      </c>
      <c r="F103" s="168">
        <f t="shared" si="4"/>
        <v>100</v>
      </c>
    </row>
    <row r="104" spans="1:6" ht="12.75">
      <c r="A104" s="23" t="s">
        <v>16</v>
      </c>
      <c r="B104" s="17" t="s">
        <v>427</v>
      </c>
      <c r="C104" s="17" t="s">
        <v>10</v>
      </c>
      <c r="D104" s="22">
        <v>20.5</v>
      </c>
      <c r="E104" s="22">
        <v>20.5</v>
      </c>
      <c r="F104" s="168">
        <f t="shared" si="4"/>
        <v>100</v>
      </c>
    </row>
    <row r="105" spans="1:6" ht="13.5" customHeight="1">
      <c r="A105" s="163" t="s">
        <v>409</v>
      </c>
      <c r="B105" s="157" t="s">
        <v>249</v>
      </c>
      <c r="C105" s="154" t="s">
        <v>371</v>
      </c>
      <c r="D105" s="155">
        <f>D106+D109</f>
        <v>165.9</v>
      </c>
      <c r="E105" s="164">
        <f>E106+E109</f>
        <v>133.87900000000002</v>
      </c>
      <c r="F105" s="167">
        <f t="shared" si="4"/>
        <v>80.69861362266425</v>
      </c>
    </row>
    <row r="106" spans="1:6" ht="12.75">
      <c r="A106" s="16" t="s">
        <v>202</v>
      </c>
      <c r="B106" s="17" t="s">
        <v>250</v>
      </c>
      <c r="C106" s="17" t="s">
        <v>371</v>
      </c>
      <c r="D106" s="22">
        <f>D107</f>
        <v>115.9</v>
      </c>
      <c r="E106" s="97">
        <f>E107</f>
        <v>83.879</v>
      </c>
      <c r="F106" s="168">
        <f t="shared" si="4"/>
        <v>72.37187230371009</v>
      </c>
    </row>
    <row r="107" spans="1:6" ht="12.75">
      <c r="A107" s="27" t="s">
        <v>252</v>
      </c>
      <c r="B107" s="17" t="s">
        <v>251</v>
      </c>
      <c r="C107" s="17" t="s">
        <v>371</v>
      </c>
      <c r="D107" s="22">
        <f>D108</f>
        <v>115.9</v>
      </c>
      <c r="E107" s="97">
        <f>E108</f>
        <v>83.879</v>
      </c>
      <c r="F107" s="168">
        <f t="shared" si="4"/>
        <v>72.37187230371009</v>
      </c>
    </row>
    <row r="108" spans="1:6" ht="25.5">
      <c r="A108" s="63" t="s">
        <v>242</v>
      </c>
      <c r="B108" s="17" t="s">
        <v>251</v>
      </c>
      <c r="C108" s="17" t="s">
        <v>241</v>
      </c>
      <c r="D108" s="22">
        <v>115.9</v>
      </c>
      <c r="E108" s="97">
        <v>83.879</v>
      </c>
      <c r="F108" s="168">
        <f t="shared" si="4"/>
        <v>72.37187230371009</v>
      </c>
    </row>
    <row r="109" spans="1:6" ht="27" customHeight="1">
      <c r="A109" s="29" t="s">
        <v>415</v>
      </c>
      <c r="B109" s="17" t="s">
        <v>253</v>
      </c>
      <c r="C109" s="17" t="s">
        <v>371</v>
      </c>
      <c r="D109" s="22">
        <f>D110</f>
        <v>50</v>
      </c>
      <c r="E109" s="22">
        <f>E110</f>
        <v>50</v>
      </c>
      <c r="F109" s="168">
        <f t="shared" si="4"/>
        <v>100</v>
      </c>
    </row>
    <row r="110" spans="1:6" ht="39" customHeight="1">
      <c r="A110" s="27" t="s">
        <v>179</v>
      </c>
      <c r="B110" s="17" t="s">
        <v>254</v>
      </c>
      <c r="C110" s="17" t="s">
        <v>371</v>
      </c>
      <c r="D110" s="22">
        <f>D111</f>
        <v>50</v>
      </c>
      <c r="E110" s="22">
        <f>E111</f>
        <v>50</v>
      </c>
      <c r="F110" s="168">
        <f t="shared" si="4"/>
        <v>100</v>
      </c>
    </row>
    <row r="111" spans="1:6" ht="13.5" customHeight="1">
      <c r="A111" s="23" t="s">
        <v>16</v>
      </c>
      <c r="B111" s="17" t="s">
        <v>254</v>
      </c>
      <c r="C111" s="17" t="s">
        <v>10</v>
      </c>
      <c r="D111" s="22">
        <v>50</v>
      </c>
      <c r="E111" s="22">
        <v>50</v>
      </c>
      <c r="F111" s="168">
        <f t="shared" si="4"/>
        <v>100</v>
      </c>
    </row>
    <row r="112" spans="1:6" ht="12.75">
      <c r="A112" s="73" t="s">
        <v>396</v>
      </c>
      <c r="B112" s="17"/>
      <c r="C112" s="17"/>
      <c r="D112" s="18"/>
      <c r="E112" s="81"/>
      <c r="F112" s="168"/>
    </row>
    <row r="113" spans="1:6" ht="24.75" customHeight="1">
      <c r="A113" s="163" t="s">
        <v>2</v>
      </c>
      <c r="B113" s="154" t="s">
        <v>4</v>
      </c>
      <c r="C113" s="154" t="s">
        <v>371</v>
      </c>
      <c r="D113" s="164">
        <f>D116+D114</f>
        <v>1098.694</v>
      </c>
      <c r="E113" s="164">
        <f>E116+E114</f>
        <v>1007.893</v>
      </c>
      <c r="F113" s="167">
        <f t="shared" si="4"/>
        <v>91.7355514820323</v>
      </c>
    </row>
    <row r="114" spans="1:6" ht="36" customHeight="1">
      <c r="A114" s="27" t="s">
        <v>425</v>
      </c>
      <c r="B114" s="17" t="s">
        <v>424</v>
      </c>
      <c r="C114" s="17" t="s">
        <v>371</v>
      </c>
      <c r="D114" s="97">
        <f>D115</f>
        <v>674.394</v>
      </c>
      <c r="E114" s="97">
        <f>E115</f>
        <v>646.126</v>
      </c>
      <c r="F114" s="168">
        <f t="shared" si="4"/>
        <v>95.80838500935654</v>
      </c>
    </row>
    <row r="115" spans="1:6" ht="24.75" customHeight="1">
      <c r="A115" s="63" t="s">
        <v>242</v>
      </c>
      <c r="B115" s="17" t="s">
        <v>424</v>
      </c>
      <c r="C115" s="17" t="s">
        <v>241</v>
      </c>
      <c r="D115" s="97">
        <v>674.394</v>
      </c>
      <c r="E115" s="97">
        <v>646.126</v>
      </c>
      <c r="F115" s="168">
        <f t="shared" si="4"/>
        <v>95.80838500935654</v>
      </c>
    </row>
    <row r="116" spans="1:6" ht="12.75">
      <c r="A116" s="16" t="s">
        <v>202</v>
      </c>
      <c r="B116" s="17" t="s">
        <v>4</v>
      </c>
      <c r="C116" s="17" t="s">
        <v>371</v>
      </c>
      <c r="D116" s="22">
        <f>D117</f>
        <v>424.3</v>
      </c>
      <c r="E116" s="97">
        <f>E117</f>
        <v>361.767</v>
      </c>
      <c r="F116" s="168">
        <f t="shared" si="4"/>
        <v>85.26207871788827</v>
      </c>
    </row>
    <row r="117" spans="1:6" ht="12.75">
      <c r="A117" s="64" t="s">
        <v>5</v>
      </c>
      <c r="B117" s="28" t="s">
        <v>3</v>
      </c>
      <c r="C117" s="17" t="s">
        <v>371</v>
      </c>
      <c r="D117" s="22">
        <f>D118</f>
        <v>424.3</v>
      </c>
      <c r="E117" s="97">
        <f>E118</f>
        <v>361.767</v>
      </c>
      <c r="F117" s="168">
        <f t="shared" si="4"/>
        <v>85.26207871788827</v>
      </c>
    </row>
    <row r="118" spans="1:6" ht="25.5">
      <c r="A118" s="63" t="s">
        <v>242</v>
      </c>
      <c r="B118" s="28" t="s">
        <v>3</v>
      </c>
      <c r="C118" s="17" t="s">
        <v>241</v>
      </c>
      <c r="D118" s="22">
        <v>424.3</v>
      </c>
      <c r="E118" s="97">
        <v>361.767</v>
      </c>
      <c r="F118" s="168">
        <f t="shared" si="4"/>
        <v>85.26207871788827</v>
      </c>
    </row>
    <row r="119" spans="1:6" ht="14.25" customHeight="1">
      <c r="A119" s="161" t="s">
        <v>410</v>
      </c>
      <c r="B119" s="157" t="s">
        <v>255</v>
      </c>
      <c r="C119" s="154" t="s">
        <v>371</v>
      </c>
      <c r="D119" s="155">
        <f aca="true" t="shared" si="5" ref="D119:E121">D120</f>
        <v>43.6</v>
      </c>
      <c r="E119" s="165">
        <f t="shared" si="5"/>
        <v>42.388</v>
      </c>
      <c r="F119" s="167">
        <f t="shared" si="4"/>
        <v>97.22018348623853</v>
      </c>
    </row>
    <row r="120" spans="1:6" ht="12.75">
      <c r="A120" s="16" t="s">
        <v>202</v>
      </c>
      <c r="B120" s="17" t="s">
        <v>256</v>
      </c>
      <c r="C120" s="17" t="s">
        <v>371</v>
      </c>
      <c r="D120" s="22">
        <f t="shared" si="5"/>
        <v>43.6</v>
      </c>
      <c r="E120" s="166">
        <f t="shared" si="5"/>
        <v>42.388</v>
      </c>
      <c r="F120" s="168">
        <f t="shared" si="4"/>
        <v>97.22018348623853</v>
      </c>
    </row>
    <row r="121" spans="1:6" ht="12.75">
      <c r="A121" s="49" t="s">
        <v>258</v>
      </c>
      <c r="B121" s="17" t="s">
        <v>257</v>
      </c>
      <c r="C121" s="17" t="s">
        <v>371</v>
      </c>
      <c r="D121" s="22">
        <f t="shared" si="5"/>
        <v>43.6</v>
      </c>
      <c r="E121" s="166">
        <f t="shared" si="5"/>
        <v>42.388</v>
      </c>
      <c r="F121" s="168">
        <f t="shared" si="4"/>
        <v>97.22018348623853</v>
      </c>
    </row>
    <row r="122" spans="1:6" ht="25.5">
      <c r="A122" s="63" t="s">
        <v>242</v>
      </c>
      <c r="B122" s="17" t="s">
        <v>257</v>
      </c>
      <c r="C122" s="17" t="s">
        <v>241</v>
      </c>
      <c r="D122" s="22">
        <v>43.6</v>
      </c>
      <c r="E122" s="97">
        <v>42.388</v>
      </c>
      <c r="F122" s="168">
        <f t="shared" si="4"/>
        <v>97.22018348623853</v>
      </c>
    </row>
    <row r="123" spans="1:6" ht="14.25" customHeight="1">
      <c r="A123" s="161" t="s">
        <v>411</v>
      </c>
      <c r="B123" s="157" t="s">
        <v>392</v>
      </c>
      <c r="C123" s="154" t="s">
        <v>371</v>
      </c>
      <c r="D123" s="155">
        <f aca="true" t="shared" si="6" ref="D123:E125">D124</f>
        <v>1500</v>
      </c>
      <c r="E123" s="164">
        <f t="shared" si="6"/>
        <v>1497.386</v>
      </c>
      <c r="F123" s="167">
        <f t="shared" si="4"/>
        <v>99.82573333333333</v>
      </c>
    </row>
    <row r="124" spans="1:6" ht="12.75">
      <c r="A124" s="16" t="s">
        <v>202</v>
      </c>
      <c r="B124" s="17" t="s">
        <v>393</v>
      </c>
      <c r="C124" s="17" t="s">
        <v>371</v>
      </c>
      <c r="D124" s="22">
        <f t="shared" si="6"/>
        <v>1500</v>
      </c>
      <c r="E124" s="97">
        <f t="shared" si="6"/>
        <v>1497.386</v>
      </c>
      <c r="F124" s="168">
        <f t="shared" si="4"/>
        <v>99.82573333333333</v>
      </c>
    </row>
    <row r="125" spans="1:6" ht="25.5">
      <c r="A125" s="16" t="s">
        <v>1</v>
      </c>
      <c r="B125" s="17" t="s">
        <v>0</v>
      </c>
      <c r="C125" s="17" t="s">
        <v>371</v>
      </c>
      <c r="D125" s="22">
        <f t="shared" si="6"/>
        <v>1500</v>
      </c>
      <c r="E125" s="97">
        <f t="shared" si="6"/>
        <v>1497.386</v>
      </c>
      <c r="F125" s="168">
        <f t="shared" si="4"/>
        <v>99.82573333333333</v>
      </c>
    </row>
    <row r="126" spans="1:6" ht="24">
      <c r="A126" s="100" t="s">
        <v>267</v>
      </c>
      <c r="B126" s="17" t="s">
        <v>0</v>
      </c>
      <c r="C126" s="17" t="s">
        <v>266</v>
      </c>
      <c r="D126" s="22">
        <f>1193+307</f>
        <v>1500</v>
      </c>
      <c r="E126" s="97">
        <v>1497.386</v>
      </c>
      <c r="F126" s="168">
        <f t="shared" si="4"/>
        <v>99.82573333333333</v>
      </c>
    </row>
  </sheetData>
  <sheetProtection/>
  <mergeCells count="8">
    <mergeCell ref="D1:F1"/>
    <mergeCell ref="D2:F2"/>
    <mergeCell ref="D3:F3"/>
    <mergeCell ref="A9:D9"/>
    <mergeCell ref="A5:D5"/>
    <mergeCell ref="A6:D6"/>
    <mergeCell ref="A8:D8"/>
    <mergeCell ref="A7:D7"/>
  </mergeCells>
  <printOptions/>
  <pageMargins left="0.75" right="0.43" top="0.53" bottom="0.5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1"/>
  <sheetViews>
    <sheetView zoomScalePageLayoutView="0" workbookViewId="0" topLeftCell="A1">
      <selection activeCell="I5" sqref="I5"/>
    </sheetView>
  </sheetViews>
  <sheetFormatPr defaultColWidth="9.00390625" defaultRowHeight="12.75" outlineLevelRow="1"/>
  <cols>
    <col min="1" max="1" width="78.25390625" style="0" customWidth="1"/>
    <col min="2" max="2" width="7.125" style="44" customWidth="1"/>
    <col min="3" max="3" width="4.625" style="10" customWidth="1"/>
    <col min="4" max="4" width="5.625" style="0" customWidth="1"/>
    <col min="5" max="5" width="9.125" style="42" customWidth="1"/>
    <col min="6" max="6" width="8.00390625" style="0" customWidth="1"/>
    <col min="9" max="9" width="9.625" style="0" customWidth="1"/>
  </cols>
  <sheetData>
    <row r="1" spans="1:9" ht="13.5">
      <c r="A1" s="12"/>
      <c r="B1" s="43"/>
      <c r="C1" s="13"/>
      <c r="D1" s="38"/>
      <c r="E1" s="50"/>
      <c r="F1" s="50"/>
      <c r="G1" s="50"/>
      <c r="H1" s="50"/>
      <c r="I1" s="50" t="s">
        <v>457</v>
      </c>
    </row>
    <row r="2" spans="1:9" ht="13.5">
      <c r="A2" s="12"/>
      <c r="B2" s="43"/>
      <c r="C2" s="13"/>
      <c r="D2" s="38"/>
      <c r="E2" s="50"/>
      <c r="F2" s="50"/>
      <c r="G2" s="50"/>
      <c r="H2" s="50"/>
      <c r="I2" s="50" t="s">
        <v>58</v>
      </c>
    </row>
    <row r="3" spans="1:9" ht="13.5">
      <c r="A3" s="12"/>
      <c r="B3" s="43"/>
      <c r="C3" s="13"/>
      <c r="D3" s="38"/>
      <c r="E3" s="50"/>
      <c r="F3" s="50"/>
      <c r="G3" s="50"/>
      <c r="H3" s="185"/>
      <c r="I3" s="50" t="s">
        <v>463</v>
      </c>
    </row>
    <row r="4" spans="1:9" ht="13.5" hidden="1" outlineLevel="1">
      <c r="A4" s="12"/>
      <c r="B4" s="43"/>
      <c r="C4" s="13"/>
      <c r="D4" s="13"/>
      <c r="E4" s="50"/>
      <c r="F4" s="50"/>
      <c r="G4" s="50"/>
      <c r="H4" s="50"/>
      <c r="I4" s="50" t="s">
        <v>444</v>
      </c>
    </row>
    <row r="5" spans="1:7" ht="12.75" collapsed="1">
      <c r="A5" s="200"/>
      <c r="B5" s="201"/>
      <c r="C5" s="201"/>
      <c r="D5" s="201"/>
      <c r="E5" s="201"/>
      <c r="F5" s="201"/>
      <c r="G5" s="201"/>
    </row>
    <row r="6" spans="1:7" ht="12.75">
      <c r="A6" s="199" t="s">
        <v>129</v>
      </c>
      <c r="B6" s="199"/>
      <c r="C6" s="199"/>
      <c r="D6" s="199"/>
      <c r="E6" s="199"/>
      <c r="F6" s="199"/>
      <c r="G6" s="199"/>
    </row>
    <row r="7" spans="1:7" ht="12.75">
      <c r="A7" s="199" t="s">
        <v>459</v>
      </c>
      <c r="B7" s="199"/>
      <c r="C7" s="199"/>
      <c r="D7" s="199"/>
      <c r="E7" s="199"/>
      <c r="F7" s="199"/>
      <c r="G7" s="199"/>
    </row>
    <row r="8" spans="1:7" ht="12.75">
      <c r="A8" s="12"/>
      <c r="B8" s="43"/>
      <c r="C8" s="13"/>
      <c r="D8" s="13"/>
      <c r="E8" s="14"/>
      <c r="F8" s="13"/>
      <c r="G8" s="14"/>
    </row>
    <row r="9" spans="1:9" ht="45" customHeight="1">
      <c r="A9" s="70" t="s">
        <v>123</v>
      </c>
      <c r="B9" s="82" t="s">
        <v>51</v>
      </c>
      <c r="C9" s="74" t="s">
        <v>126</v>
      </c>
      <c r="D9" s="74" t="s">
        <v>128</v>
      </c>
      <c r="E9" s="74" t="s">
        <v>367</v>
      </c>
      <c r="F9" s="75" t="s">
        <v>122</v>
      </c>
      <c r="G9" s="26" t="s">
        <v>452</v>
      </c>
      <c r="H9" s="26" t="s">
        <v>453</v>
      </c>
      <c r="I9" s="26" t="s">
        <v>454</v>
      </c>
    </row>
    <row r="10" spans="1:9" ht="13.5">
      <c r="A10" s="46" t="s">
        <v>369</v>
      </c>
      <c r="B10" s="94" t="s">
        <v>371</v>
      </c>
      <c r="C10" s="83" t="s">
        <v>370</v>
      </c>
      <c r="D10" s="83" t="s">
        <v>370</v>
      </c>
      <c r="E10" s="83" t="s">
        <v>116</v>
      </c>
      <c r="F10" s="83" t="s">
        <v>371</v>
      </c>
      <c r="G10" s="99">
        <f>G12+G43+G48+G59+G81+G101+G117+G130+G136++G152</f>
        <v>14852.838000000002</v>
      </c>
      <c r="H10" s="93">
        <f>H12+H43+H48+H59+H81+H101+H117+H130+H136++H152</f>
        <v>14089.686000000002</v>
      </c>
      <c r="I10" s="84">
        <f>H10/G10*100</f>
        <v>94.86191123878143</v>
      </c>
    </row>
    <row r="11" spans="1:9" ht="13.5">
      <c r="A11" s="46" t="s">
        <v>395</v>
      </c>
      <c r="B11" s="94" t="s">
        <v>394</v>
      </c>
      <c r="C11" s="83" t="s">
        <v>370</v>
      </c>
      <c r="D11" s="83" t="s">
        <v>370</v>
      </c>
      <c r="E11" s="83" t="s">
        <v>116</v>
      </c>
      <c r="F11" s="83" t="s">
        <v>371</v>
      </c>
      <c r="G11" s="99">
        <f>G12+G43+G48+G59+G81+G101+G117+G130+G136</f>
        <v>13422.438000000002</v>
      </c>
      <c r="H11" s="99">
        <f>H12+H43+H48+H59+H81+H101+H117+H130+H136</f>
        <v>13016.078000000001</v>
      </c>
      <c r="I11" s="84">
        <f aca="true" t="shared" si="0" ref="I11:I74">H11/G11*100</f>
        <v>96.97253211376353</v>
      </c>
    </row>
    <row r="12" spans="1:9" ht="13.5">
      <c r="A12" s="47" t="s">
        <v>372</v>
      </c>
      <c r="B12" s="79">
        <v>984</v>
      </c>
      <c r="C12" s="76" t="s">
        <v>373</v>
      </c>
      <c r="D12" s="76" t="s">
        <v>370</v>
      </c>
      <c r="E12" s="76" t="s">
        <v>116</v>
      </c>
      <c r="F12" s="76" t="s">
        <v>371</v>
      </c>
      <c r="G12" s="84">
        <f>G13+G18+G23+G27</f>
        <v>8326.439999999999</v>
      </c>
      <c r="H12" s="99">
        <f>H13+H18+H23+H27</f>
        <v>8151.725</v>
      </c>
      <c r="I12" s="84">
        <f t="shared" si="0"/>
        <v>97.90168427323084</v>
      </c>
    </row>
    <row r="13" spans="1:9" ht="13.5">
      <c r="A13" s="47" t="s">
        <v>374</v>
      </c>
      <c r="B13" s="79">
        <v>984</v>
      </c>
      <c r="C13" s="76" t="s">
        <v>373</v>
      </c>
      <c r="D13" s="76" t="s">
        <v>375</v>
      </c>
      <c r="E13" s="76" t="s">
        <v>116</v>
      </c>
      <c r="F13" s="76" t="s">
        <v>371</v>
      </c>
      <c r="G13" s="84">
        <f aca="true" t="shared" si="1" ref="G13:H16">G14</f>
        <v>725.3</v>
      </c>
      <c r="H13" s="93">
        <f t="shared" si="1"/>
        <v>722.15</v>
      </c>
      <c r="I13" s="84">
        <f t="shared" si="0"/>
        <v>99.56569695298498</v>
      </c>
    </row>
    <row r="14" spans="1:9" ht="13.5">
      <c r="A14" s="47" t="s">
        <v>188</v>
      </c>
      <c r="B14" s="79">
        <v>984</v>
      </c>
      <c r="C14" s="76" t="s">
        <v>373</v>
      </c>
      <c r="D14" s="76" t="s">
        <v>375</v>
      </c>
      <c r="E14" s="76" t="s">
        <v>187</v>
      </c>
      <c r="F14" s="76" t="s">
        <v>371</v>
      </c>
      <c r="G14" s="85">
        <f t="shared" si="1"/>
        <v>725.3</v>
      </c>
      <c r="H14" s="85">
        <f t="shared" si="1"/>
        <v>722.15</v>
      </c>
      <c r="I14" s="84">
        <f t="shared" si="0"/>
        <v>99.56569695298498</v>
      </c>
    </row>
    <row r="15" spans="1:9" ht="13.5">
      <c r="A15" s="47" t="s">
        <v>115</v>
      </c>
      <c r="B15" s="79">
        <v>984</v>
      </c>
      <c r="C15" s="76" t="s">
        <v>373</v>
      </c>
      <c r="D15" s="76" t="s">
        <v>375</v>
      </c>
      <c r="E15" s="76" t="s">
        <v>189</v>
      </c>
      <c r="F15" s="76" t="s">
        <v>371</v>
      </c>
      <c r="G15" s="85">
        <f t="shared" si="1"/>
        <v>725.3</v>
      </c>
      <c r="H15" s="85">
        <f t="shared" si="1"/>
        <v>722.15</v>
      </c>
      <c r="I15" s="84">
        <f t="shared" si="0"/>
        <v>99.56569695298498</v>
      </c>
    </row>
    <row r="16" spans="1:9" ht="13.5">
      <c r="A16" s="29" t="s">
        <v>414</v>
      </c>
      <c r="B16" s="79">
        <v>984</v>
      </c>
      <c r="C16" s="76" t="s">
        <v>373</v>
      </c>
      <c r="D16" s="76" t="s">
        <v>375</v>
      </c>
      <c r="E16" s="76" t="s">
        <v>192</v>
      </c>
      <c r="F16" s="76" t="s">
        <v>371</v>
      </c>
      <c r="G16" s="85">
        <f t="shared" si="1"/>
        <v>725.3</v>
      </c>
      <c r="H16" s="85">
        <f t="shared" si="1"/>
        <v>722.15</v>
      </c>
      <c r="I16" s="84">
        <f t="shared" si="0"/>
        <v>99.56569695298498</v>
      </c>
    </row>
    <row r="17" spans="1:9" ht="13.5" customHeight="1">
      <c r="A17" s="47" t="s">
        <v>240</v>
      </c>
      <c r="B17" s="79">
        <v>984</v>
      </c>
      <c r="C17" s="76" t="s">
        <v>373</v>
      </c>
      <c r="D17" s="76" t="s">
        <v>375</v>
      </c>
      <c r="E17" s="76" t="s">
        <v>192</v>
      </c>
      <c r="F17" s="76" t="s">
        <v>265</v>
      </c>
      <c r="G17" s="85">
        <v>725.3</v>
      </c>
      <c r="H17" s="85">
        <v>722.15</v>
      </c>
      <c r="I17" s="84">
        <f t="shared" si="0"/>
        <v>99.56569695298498</v>
      </c>
    </row>
    <row r="18" spans="1:9" ht="27">
      <c r="A18" s="47" t="s">
        <v>376</v>
      </c>
      <c r="B18" s="79">
        <v>984</v>
      </c>
      <c r="C18" s="76" t="s">
        <v>373</v>
      </c>
      <c r="D18" s="76" t="s">
        <v>377</v>
      </c>
      <c r="E18" s="76" t="s">
        <v>116</v>
      </c>
      <c r="F18" s="76" t="s">
        <v>371</v>
      </c>
      <c r="G18" s="84">
        <f>G19</f>
        <v>2068.7</v>
      </c>
      <c r="H18" s="99">
        <f>H19</f>
        <v>2055.919</v>
      </c>
      <c r="I18" s="84">
        <f t="shared" si="0"/>
        <v>99.38217237878861</v>
      </c>
    </row>
    <row r="19" spans="1:9" ht="13.5">
      <c r="A19" s="47" t="s">
        <v>115</v>
      </c>
      <c r="B19" s="79">
        <v>984</v>
      </c>
      <c r="C19" s="76" t="s">
        <v>373</v>
      </c>
      <c r="D19" s="76" t="s">
        <v>377</v>
      </c>
      <c r="E19" s="76" t="s">
        <v>189</v>
      </c>
      <c r="F19" s="76" t="s">
        <v>371</v>
      </c>
      <c r="G19" s="85">
        <f>G20</f>
        <v>2068.7</v>
      </c>
      <c r="H19" s="85">
        <f>H20</f>
        <v>2055.919</v>
      </c>
      <c r="I19" s="84">
        <f t="shared" si="0"/>
        <v>99.38217237878861</v>
      </c>
    </row>
    <row r="20" spans="1:9" ht="13.5">
      <c r="A20" s="47" t="s">
        <v>270</v>
      </c>
      <c r="B20" s="79">
        <v>984</v>
      </c>
      <c r="C20" s="76" t="s">
        <v>373</v>
      </c>
      <c r="D20" s="76" t="s">
        <v>377</v>
      </c>
      <c r="E20" s="76" t="s">
        <v>269</v>
      </c>
      <c r="F20" s="76" t="s">
        <v>371</v>
      </c>
      <c r="G20" s="85">
        <f>G21+G22</f>
        <v>2068.7</v>
      </c>
      <c r="H20" s="85">
        <f>H21+H22</f>
        <v>2055.919</v>
      </c>
      <c r="I20" s="84">
        <f t="shared" si="0"/>
        <v>99.38217237878861</v>
      </c>
    </row>
    <row r="21" spans="1:9" ht="13.5">
      <c r="A21" s="47" t="s">
        <v>240</v>
      </c>
      <c r="B21" s="79">
        <v>984</v>
      </c>
      <c r="C21" s="76" t="s">
        <v>373</v>
      </c>
      <c r="D21" s="76" t="s">
        <v>377</v>
      </c>
      <c r="E21" s="76" t="s">
        <v>269</v>
      </c>
      <c r="F21" s="76" t="s">
        <v>265</v>
      </c>
      <c r="G21" s="85">
        <f>2163.7-168</f>
        <v>1995.6999999999998</v>
      </c>
      <c r="H21" s="85">
        <v>1990.213</v>
      </c>
      <c r="I21" s="84">
        <f t="shared" si="0"/>
        <v>99.72505887658465</v>
      </c>
    </row>
    <row r="22" spans="1:9" ht="13.5">
      <c r="A22" s="86" t="s">
        <v>242</v>
      </c>
      <c r="B22" s="79">
        <v>984</v>
      </c>
      <c r="C22" s="76" t="s">
        <v>373</v>
      </c>
      <c r="D22" s="76" t="s">
        <v>377</v>
      </c>
      <c r="E22" s="76" t="s">
        <v>269</v>
      </c>
      <c r="F22" s="76" t="s">
        <v>241</v>
      </c>
      <c r="G22" s="84">
        <v>73</v>
      </c>
      <c r="H22" s="99">
        <v>65.706</v>
      </c>
      <c r="I22" s="84">
        <f t="shared" si="0"/>
        <v>90.0082191780822</v>
      </c>
    </row>
    <row r="23" spans="1:9" ht="13.5">
      <c r="A23" s="47" t="s">
        <v>110</v>
      </c>
      <c r="B23" s="79">
        <v>984</v>
      </c>
      <c r="C23" s="76" t="s">
        <v>373</v>
      </c>
      <c r="D23" s="76" t="s">
        <v>38</v>
      </c>
      <c r="E23" s="76" t="s">
        <v>116</v>
      </c>
      <c r="F23" s="76" t="s">
        <v>371</v>
      </c>
      <c r="G23" s="84">
        <f aca="true" t="shared" si="2" ref="G23:H25">G24</f>
        <v>10</v>
      </c>
      <c r="H23" s="84">
        <f t="shared" si="2"/>
        <v>0</v>
      </c>
      <c r="I23" s="84">
        <f t="shared" si="0"/>
        <v>0</v>
      </c>
    </row>
    <row r="24" spans="1:9" ht="13.5">
      <c r="A24" s="47" t="s">
        <v>110</v>
      </c>
      <c r="B24" s="79">
        <v>984</v>
      </c>
      <c r="C24" s="76" t="s">
        <v>373</v>
      </c>
      <c r="D24" s="76" t="s">
        <v>38</v>
      </c>
      <c r="E24" s="76" t="s">
        <v>271</v>
      </c>
      <c r="F24" s="76" t="s">
        <v>371</v>
      </c>
      <c r="G24" s="84">
        <f t="shared" si="2"/>
        <v>10</v>
      </c>
      <c r="H24" s="84">
        <f t="shared" si="2"/>
        <v>0</v>
      </c>
      <c r="I24" s="84">
        <f t="shared" si="0"/>
        <v>0</v>
      </c>
    </row>
    <row r="25" spans="1:9" ht="13.5">
      <c r="A25" s="47" t="s">
        <v>111</v>
      </c>
      <c r="B25" s="79">
        <v>984</v>
      </c>
      <c r="C25" s="76" t="s">
        <v>373</v>
      </c>
      <c r="D25" s="76" t="s">
        <v>38</v>
      </c>
      <c r="E25" s="76" t="s">
        <v>272</v>
      </c>
      <c r="F25" s="76" t="s">
        <v>371</v>
      </c>
      <c r="G25" s="84">
        <f t="shared" si="2"/>
        <v>10</v>
      </c>
      <c r="H25" s="84">
        <f t="shared" si="2"/>
        <v>0</v>
      </c>
      <c r="I25" s="84">
        <f t="shared" si="0"/>
        <v>0</v>
      </c>
    </row>
    <row r="26" spans="1:9" ht="13.5">
      <c r="A26" s="63" t="s">
        <v>197</v>
      </c>
      <c r="B26" s="79">
        <v>984</v>
      </c>
      <c r="C26" s="76" t="s">
        <v>373</v>
      </c>
      <c r="D26" s="76" t="s">
        <v>38</v>
      </c>
      <c r="E26" s="76" t="s">
        <v>272</v>
      </c>
      <c r="F26" s="76" t="s">
        <v>196</v>
      </c>
      <c r="G26" s="84">
        <v>10</v>
      </c>
      <c r="H26" s="84">
        <v>0</v>
      </c>
      <c r="I26" s="84">
        <f t="shared" si="0"/>
        <v>0</v>
      </c>
    </row>
    <row r="27" spans="1:13" ht="13.5">
      <c r="A27" s="47" t="s">
        <v>378</v>
      </c>
      <c r="B27" s="79">
        <v>984</v>
      </c>
      <c r="C27" s="76" t="s">
        <v>373</v>
      </c>
      <c r="D27" s="76" t="s">
        <v>32</v>
      </c>
      <c r="E27" s="76" t="s">
        <v>116</v>
      </c>
      <c r="F27" s="76" t="s">
        <v>371</v>
      </c>
      <c r="G27" s="99">
        <f>G28+G31+G37</f>
        <v>5522.44</v>
      </c>
      <c r="H27" s="99">
        <f>H28+H31+H37</f>
        <v>5373.656</v>
      </c>
      <c r="I27" s="84">
        <f t="shared" si="0"/>
        <v>97.30582858301766</v>
      </c>
      <c r="M27" s="173"/>
    </row>
    <row r="28" spans="1:9" ht="13.5">
      <c r="A28" s="47" t="s">
        <v>379</v>
      </c>
      <c r="B28" s="79">
        <v>984</v>
      </c>
      <c r="C28" s="76" t="s">
        <v>373</v>
      </c>
      <c r="D28" s="76" t="s">
        <v>32</v>
      </c>
      <c r="E28" s="76" t="s">
        <v>194</v>
      </c>
      <c r="F28" s="76" t="s">
        <v>371</v>
      </c>
      <c r="G28" s="85">
        <f>G29</f>
        <v>7.08</v>
      </c>
      <c r="H28" s="85">
        <f>H29</f>
        <v>6.795</v>
      </c>
      <c r="I28" s="84">
        <f t="shared" si="0"/>
        <v>95.97457627118644</v>
      </c>
    </row>
    <row r="29" spans="1:9" ht="13.5">
      <c r="A29" s="29" t="s">
        <v>378</v>
      </c>
      <c r="B29" s="79">
        <v>984</v>
      </c>
      <c r="C29" s="76" t="s">
        <v>373</v>
      </c>
      <c r="D29" s="76" t="s">
        <v>32</v>
      </c>
      <c r="E29" s="76" t="s">
        <v>199</v>
      </c>
      <c r="F29" s="76" t="s">
        <v>371</v>
      </c>
      <c r="G29" s="85">
        <f>G30</f>
        <v>7.08</v>
      </c>
      <c r="H29" s="85">
        <f>H30</f>
        <v>6.795</v>
      </c>
      <c r="I29" s="84">
        <f t="shared" si="0"/>
        <v>95.97457627118644</v>
      </c>
    </row>
    <row r="30" spans="1:9" ht="13.5">
      <c r="A30" s="86" t="s">
        <v>149</v>
      </c>
      <c r="B30" s="79">
        <v>984</v>
      </c>
      <c r="C30" s="76" t="s">
        <v>373</v>
      </c>
      <c r="D30" s="76" t="s">
        <v>32</v>
      </c>
      <c r="E30" s="76" t="s">
        <v>199</v>
      </c>
      <c r="F30" s="76" t="s">
        <v>148</v>
      </c>
      <c r="G30" s="85">
        <v>7.08</v>
      </c>
      <c r="H30" s="85">
        <v>6.795</v>
      </c>
      <c r="I30" s="84">
        <f t="shared" si="0"/>
        <v>95.97457627118644</v>
      </c>
    </row>
    <row r="31" spans="1:9" ht="13.5">
      <c r="A31" s="47" t="s">
        <v>115</v>
      </c>
      <c r="B31" s="79">
        <v>984</v>
      </c>
      <c r="C31" s="76" t="s">
        <v>373</v>
      </c>
      <c r="D31" s="76" t="s">
        <v>32</v>
      </c>
      <c r="E31" s="76" t="s">
        <v>124</v>
      </c>
      <c r="F31" s="76" t="s">
        <v>371</v>
      </c>
      <c r="G31" s="93">
        <f>G32</f>
        <v>5457.16</v>
      </c>
      <c r="H31" s="93">
        <f>H32</f>
        <v>5308.661</v>
      </c>
      <c r="I31" s="84">
        <f t="shared" si="0"/>
        <v>97.27882268432666</v>
      </c>
    </row>
    <row r="32" spans="1:9" ht="13.5">
      <c r="A32" s="47" t="s">
        <v>270</v>
      </c>
      <c r="B32" s="79">
        <v>984</v>
      </c>
      <c r="C32" s="76" t="s">
        <v>373</v>
      </c>
      <c r="D32" s="76" t="s">
        <v>32</v>
      </c>
      <c r="E32" s="76" t="s">
        <v>269</v>
      </c>
      <c r="F32" s="76" t="s">
        <v>371</v>
      </c>
      <c r="G32" s="93">
        <f>G33+G34+G36+G35</f>
        <v>5457.16</v>
      </c>
      <c r="H32" s="93">
        <f>H33+H34+H36+H35</f>
        <v>5308.661</v>
      </c>
      <c r="I32" s="84">
        <f t="shared" si="0"/>
        <v>97.27882268432666</v>
      </c>
    </row>
    <row r="33" spans="1:9" ht="13.5">
      <c r="A33" s="47" t="s">
        <v>240</v>
      </c>
      <c r="B33" s="79">
        <v>984</v>
      </c>
      <c r="C33" s="76" t="s">
        <v>373</v>
      </c>
      <c r="D33" s="76" t="s">
        <v>32</v>
      </c>
      <c r="E33" s="76" t="s">
        <v>269</v>
      </c>
      <c r="F33" s="76" t="s">
        <v>265</v>
      </c>
      <c r="G33" s="85">
        <v>1030.3</v>
      </c>
      <c r="H33" s="85">
        <v>994.596</v>
      </c>
      <c r="I33" s="84">
        <f t="shared" si="0"/>
        <v>96.53460157235757</v>
      </c>
    </row>
    <row r="34" spans="1:9" ht="13.5">
      <c r="A34" s="86" t="s">
        <v>242</v>
      </c>
      <c r="B34" s="79">
        <v>984</v>
      </c>
      <c r="C34" s="76" t="s">
        <v>373</v>
      </c>
      <c r="D34" s="76" t="s">
        <v>32</v>
      </c>
      <c r="E34" s="76" t="s">
        <v>269</v>
      </c>
      <c r="F34" s="76" t="s">
        <v>241</v>
      </c>
      <c r="G34" s="85">
        <f>4290.66-79</f>
        <v>4211.66</v>
      </c>
      <c r="H34" s="85">
        <v>4100.054</v>
      </c>
      <c r="I34" s="84">
        <f t="shared" si="0"/>
        <v>97.35007099338505</v>
      </c>
    </row>
    <row r="35" spans="1:9" ht="13.5">
      <c r="A35" s="86" t="s">
        <v>147</v>
      </c>
      <c r="B35" s="79">
        <v>985</v>
      </c>
      <c r="C35" s="76" t="s">
        <v>373</v>
      </c>
      <c r="D35" s="76" t="s">
        <v>32</v>
      </c>
      <c r="E35" s="76" t="s">
        <v>419</v>
      </c>
      <c r="F35" s="76" t="s">
        <v>146</v>
      </c>
      <c r="G35" s="85">
        <v>210.2</v>
      </c>
      <c r="H35" s="85">
        <v>210.125</v>
      </c>
      <c r="I35" s="84">
        <f t="shared" si="0"/>
        <v>99.96431969552808</v>
      </c>
    </row>
    <row r="36" spans="1:9" ht="13.5">
      <c r="A36" s="86" t="s">
        <v>149</v>
      </c>
      <c r="B36" s="79">
        <v>984</v>
      </c>
      <c r="C36" s="76" t="s">
        <v>373</v>
      </c>
      <c r="D36" s="76" t="s">
        <v>32</v>
      </c>
      <c r="E36" s="76" t="s">
        <v>269</v>
      </c>
      <c r="F36" s="76" t="s">
        <v>148</v>
      </c>
      <c r="G36" s="84">
        <v>5</v>
      </c>
      <c r="H36" s="99">
        <v>3.886</v>
      </c>
      <c r="I36" s="84">
        <f t="shared" si="0"/>
        <v>77.72</v>
      </c>
    </row>
    <row r="37" spans="1:9" ht="27">
      <c r="A37" s="47" t="s">
        <v>239</v>
      </c>
      <c r="B37" s="79">
        <v>984</v>
      </c>
      <c r="C37" s="76" t="s">
        <v>373</v>
      </c>
      <c r="D37" s="76" t="s">
        <v>32</v>
      </c>
      <c r="E37" s="76" t="s">
        <v>259</v>
      </c>
      <c r="F37" s="76" t="s">
        <v>371</v>
      </c>
      <c r="G37" s="84">
        <f>G38+G40</f>
        <v>58.2</v>
      </c>
      <c r="H37" s="84">
        <f>H38+H40</f>
        <v>58.2</v>
      </c>
      <c r="I37" s="84">
        <f t="shared" si="0"/>
        <v>100</v>
      </c>
    </row>
    <row r="38" spans="1:9" ht="13.5">
      <c r="A38" s="80" t="s">
        <v>118</v>
      </c>
      <c r="B38" s="79">
        <v>984</v>
      </c>
      <c r="C38" s="76" t="s">
        <v>373</v>
      </c>
      <c r="D38" s="76" t="s">
        <v>32</v>
      </c>
      <c r="E38" s="76" t="s">
        <v>260</v>
      </c>
      <c r="F38" s="76" t="s">
        <v>371</v>
      </c>
      <c r="G38" s="84">
        <f>G39</f>
        <v>55</v>
      </c>
      <c r="H38" s="84">
        <f>H39</f>
        <v>55</v>
      </c>
      <c r="I38" s="84">
        <f t="shared" si="0"/>
        <v>100</v>
      </c>
    </row>
    <row r="39" spans="1:9" ht="13.5">
      <c r="A39" s="80" t="s">
        <v>16</v>
      </c>
      <c r="B39" s="79">
        <v>984</v>
      </c>
      <c r="C39" s="76" t="s">
        <v>373</v>
      </c>
      <c r="D39" s="76" t="s">
        <v>32</v>
      </c>
      <c r="E39" s="76" t="s">
        <v>260</v>
      </c>
      <c r="F39" s="76" t="s">
        <v>10</v>
      </c>
      <c r="G39" s="84">
        <v>55</v>
      </c>
      <c r="H39" s="84">
        <v>55</v>
      </c>
      <c r="I39" s="84">
        <f t="shared" si="0"/>
        <v>100</v>
      </c>
    </row>
    <row r="40" spans="1:9" ht="27">
      <c r="A40" s="47" t="s">
        <v>280</v>
      </c>
      <c r="B40" s="79">
        <v>984</v>
      </c>
      <c r="C40" s="76" t="s">
        <v>373</v>
      </c>
      <c r="D40" s="76" t="s">
        <v>32</v>
      </c>
      <c r="E40" s="76" t="s">
        <v>277</v>
      </c>
      <c r="F40" s="76" t="s">
        <v>371</v>
      </c>
      <c r="G40" s="85">
        <f>G41</f>
        <v>3.2</v>
      </c>
      <c r="H40" s="85">
        <f>H41</f>
        <v>3.2</v>
      </c>
      <c r="I40" s="84">
        <f t="shared" si="0"/>
        <v>100</v>
      </c>
    </row>
    <row r="41" spans="1:9" ht="13.5">
      <c r="A41" s="47" t="s">
        <v>117</v>
      </c>
      <c r="B41" s="79">
        <v>984</v>
      </c>
      <c r="C41" s="76" t="s">
        <v>373</v>
      </c>
      <c r="D41" s="76" t="s">
        <v>32</v>
      </c>
      <c r="E41" s="76" t="s">
        <v>278</v>
      </c>
      <c r="F41" s="76" t="s">
        <v>371</v>
      </c>
      <c r="G41" s="85">
        <f>G42</f>
        <v>3.2</v>
      </c>
      <c r="H41" s="85">
        <f>H42</f>
        <v>3.2</v>
      </c>
      <c r="I41" s="84">
        <f t="shared" si="0"/>
        <v>100</v>
      </c>
    </row>
    <row r="42" spans="1:9" ht="13.5">
      <c r="A42" s="86" t="s">
        <v>242</v>
      </c>
      <c r="B42" s="79">
        <v>984</v>
      </c>
      <c r="C42" s="76" t="s">
        <v>373</v>
      </c>
      <c r="D42" s="76" t="s">
        <v>32</v>
      </c>
      <c r="E42" s="76" t="s">
        <v>278</v>
      </c>
      <c r="F42" s="76" t="s">
        <v>241</v>
      </c>
      <c r="G42" s="85">
        <v>3.2</v>
      </c>
      <c r="H42" s="85">
        <v>3.2</v>
      </c>
      <c r="I42" s="84">
        <f t="shared" si="0"/>
        <v>100</v>
      </c>
    </row>
    <row r="43" spans="1:9" ht="13.5">
      <c r="A43" s="87" t="s">
        <v>380</v>
      </c>
      <c r="B43" s="79">
        <v>984</v>
      </c>
      <c r="C43" s="88" t="s">
        <v>375</v>
      </c>
      <c r="D43" s="88" t="s">
        <v>370</v>
      </c>
      <c r="E43" s="88" t="s">
        <v>116</v>
      </c>
      <c r="F43" s="88" t="s">
        <v>371</v>
      </c>
      <c r="G43" s="85">
        <f aca="true" t="shared" si="3" ref="G43:H46">G44</f>
        <v>144.7</v>
      </c>
      <c r="H43" s="85">
        <f t="shared" si="3"/>
        <v>144.7</v>
      </c>
      <c r="I43" s="84">
        <f t="shared" si="0"/>
        <v>100</v>
      </c>
    </row>
    <row r="44" spans="1:9" ht="13.5">
      <c r="A44" s="47" t="s">
        <v>381</v>
      </c>
      <c r="B44" s="79">
        <v>984</v>
      </c>
      <c r="C44" s="76" t="s">
        <v>375</v>
      </c>
      <c r="D44" s="76" t="s">
        <v>382</v>
      </c>
      <c r="E44" s="76" t="s">
        <v>116</v>
      </c>
      <c r="F44" s="76" t="s">
        <v>371</v>
      </c>
      <c r="G44" s="85">
        <f t="shared" si="3"/>
        <v>144.7</v>
      </c>
      <c r="H44" s="85">
        <f t="shared" si="3"/>
        <v>144.7</v>
      </c>
      <c r="I44" s="84">
        <f t="shared" si="0"/>
        <v>100</v>
      </c>
    </row>
    <row r="45" spans="1:9" ht="13.5">
      <c r="A45" s="47" t="s">
        <v>115</v>
      </c>
      <c r="B45" s="79">
        <v>984</v>
      </c>
      <c r="C45" s="76" t="s">
        <v>375</v>
      </c>
      <c r="D45" s="76" t="s">
        <v>382</v>
      </c>
      <c r="E45" s="76" t="s">
        <v>189</v>
      </c>
      <c r="F45" s="76" t="s">
        <v>371</v>
      </c>
      <c r="G45" s="85">
        <f t="shared" si="3"/>
        <v>144.7</v>
      </c>
      <c r="H45" s="85">
        <f t="shared" si="3"/>
        <v>144.7</v>
      </c>
      <c r="I45" s="84">
        <f t="shared" si="0"/>
        <v>100</v>
      </c>
    </row>
    <row r="46" spans="1:9" ht="24.75" customHeight="1">
      <c r="A46" s="47" t="s">
        <v>399</v>
      </c>
      <c r="B46" s="79">
        <v>984</v>
      </c>
      <c r="C46" s="76" t="s">
        <v>375</v>
      </c>
      <c r="D46" s="76" t="s">
        <v>382</v>
      </c>
      <c r="E46" s="76" t="s">
        <v>193</v>
      </c>
      <c r="F46" s="76" t="s">
        <v>371</v>
      </c>
      <c r="G46" s="85">
        <f t="shared" si="3"/>
        <v>144.7</v>
      </c>
      <c r="H46" s="85">
        <f t="shared" si="3"/>
        <v>144.7</v>
      </c>
      <c r="I46" s="84">
        <f t="shared" si="0"/>
        <v>100</v>
      </c>
    </row>
    <row r="47" spans="1:9" ht="13.5">
      <c r="A47" s="47" t="s">
        <v>240</v>
      </c>
      <c r="B47" s="79">
        <v>984</v>
      </c>
      <c r="C47" s="76" t="s">
        <v>375</v>
      </c>
      <c r="D47" s="76" t="s">
        <v>382</v>
      </c>
      <c r="E47" s="76" t="s">
        <v>193</v>
      </c>
      <c r="F47" s="76" t="s">
        <v>265</v>
      </c>
      <c r="G47" s="85">
        <v>144.7</v>
      </c>
      <c r="H47" s="85">
        <v>144.7</v>
      </c>
      <c r="I47" s="84">
        <f t="shared" si="0"/>
        <v>100</v>
      </c>
    </row>
    <row r="48" spans="1:9" ht="13.5">
      <c r="A48" s="47" t="s">
        <v>383</v>
      </c>
      <c r="B48" s="79">
        <v>984</v>
      </c>
      <c r="C48" s="76" t="s">
        <v>382</v>
      </c>
      <c r="D48" s="76" t="s">
        <v>370</v>
      </c>
      <c r="E48" s="76" t="s">
        <v>116</v>
      </c>
      <c r="F48" s="76" t="s">
        <v>371</v>
      </c>
      <c r="G48" s="84">
        <f>G49+G54</f>
        <v>74.6</v>
      </c>
      <c r="H48" s="99">
        <f>H49+H54</f>
        <v>74.545</v>
      </c>
      <c r="I48" s="84">
        <f t="shared" si="0"/>
        <v>99.92627345844505</v>
      </c>
    </row>
    <row r="49" spans="1:9" ht="14.25" customHeight="1">
      <c r="A49" s="172" t="s">
        <v>33</v>
      </c>
      <c r="B49" s="79">
        <v>984</v>
      </c>
      <c r="C49" s="76" t="s">
        <v>382</v>
      </c>
      <c r="D49" s="76" t="s">
        <v>384</v>
      </c>
      <c r="E49" s="76" t="s">
        <v>116</v>
      </c>
      <c r="F49" s="76" t="s">
        <v>371</v>
      </c>
      <c r="G49" s="84">
        <f aca="true" t="shared" si="4" ref="G49:H52">G50</f>
        <v>74.6</v>
      </c>
      <c r="H49" s="99">
        <f t="shared" si="4"/>
        <v>74.545</v>
      </c>
      <c r="I49" s="84">
        <f t="shared" si="0"/>
        <v>99.92627345844505</v>
      </c>
    </row>
    <row r="50" spans="1:9" ht="13.5">
      <c r="A50" s="47" t="s">
        <v>405</v>
      </c>
      <c r="B50" s="79">
        <v>984</v>
      </c>
      <c r="C50" s="76" t="s">
        <v>382</v>
      </c>
      <c r="D50" s="76" t="s">
        <v>384</v>
      </c>
      <c r="E50" s="76" t="s">
        <v>222</v>
      </c>
      <c r="F50" s="76" t="s">
        <v>371</v>
      </c>
      <c r="G50" s="84">
        <f t="shared" si="4"/>
        <v>74.6</v>
      </c>
      <c r="H50" s="99">
        <f t="shared" si="4"/>
        <v>74.545</v>
      </c>
      <c r="I50" s="84">
        <f t="shared" si="0"/>
        <v>99.92627345844505</v>
      </c>
    </row>
    <row r="51" spans="1:9" ht="13.5">
      <c r="A51" s="47" t="s">
        <v>202</v>
      </c>
      <c r="B51" s="79">
        <v>984</v>
      </c>
      <c r="C51" s="76" t="s">
        <v>382</v>
      </c>
      <c r="D51" s="76" t="s">
        <v>384</v>
      </c>
      <c r="E51" s="76" t="s">
        <v>223</v>
      </c>
      <c r="F51" s="76" t="s">
        <v>371</v>
      </c>
      <c r="G51" s="84">
        <f t="shared" si="4"/>
        <v>74.6</v>
      </c>
      <c r="H51" s="99">
        <f t="shared" si="4"/>
        <v>74.545</v>
      </c>
      <c r="I51" s="84">
        <f t="shared" si="0"/>
        <v>99.92627345844505</v>
      </c>
    </row>
    <row r="52" spans="1:9" ht="13.5">
      <c r="A52" s="47" t="s">
        <v>225</v>
      </c>
      <c r="B52" s="79">
        <v>984</v>
      </c>
      <c r="C52" s="76" t="s">
        <v>382</v>
      </c>
      <c r="D52" s="76" t="s">
        <v>384</v>
      </c>
      <c r="E52" s="76" t="s">
        <v>224</v>
      </c>
      <c r="F52" s="76" t="s">
        <v>371</v>
      </c>
      <c r="G52" s="84">
        <f t="shared" si="4"/>
        <v>74.6</v>
      </c>
      <c r="H52" s="99">
        <f t="shared" si="4"/>
        <v>74.545</v>
      </c>
      <c r="I52" s="84">
        <f t="shared" si="0"/>
        <v>99.92627345844505</v>
      </c>
    </row>
    <row r="53" spans="1:9" ht="13.5">
      <c r="A53" s="86" t="s">
        <v>242</v>
      </c>
      <c r="B53" s="79">
        <v>984</v>
      </c>
      <c r="C53" s="76" t="s">
        <v>382</v>
      </c>
      <c r="D53" s="76" t="s">
        <v>384</v>
      </c>
      <c r="E53" s="76" t="s">
        <v>224</v>
      </c>
      <c r="F53" s="76" t="s">
        <v>241</v>
      </c>
      <c r="G53" s="84">
        <v>74.6</v>
      </c>
      <c r="H53" s="99">
        <v>74.545</v>
      </c>
      <c r="I53" s="84">
        <f t="shared" si="0"/>
        <v>99.92627345844505</v>
      </c>
    </row>
    <row r="54" spans="1:9" ht="13.5" hidden="1" outlineLevel="1">
      <c r="A54" s="47" t="s">
        <v>385</v>
      </c>
      <c r="B54" s="79">
        <v>984</v>
      </c>
      <c r="C54" s="76" t="s">
        <v>382</v>
      </c>
      <c r="D54" s="76" t="s">
        <v>386</v>
      </c>
      <c r="E54" s="76" t="s">
        <v>116</v>
      </c>
      <c r="F54" s="76" t="s">
        <v>371</v>
      </c>
      <c r="G54" s="84">
        <f>G55</f>
        <v>0</v>
      </c>
      <c r="H54" s="81"/>
      <c r="I54" s="84" t="e">
        <f t="shared" si="0"/>
        <v>#DIV/0!</v>
      </c>
    </row>
    <row r="55" spans="1:9" ht="13.5" hidden="1" outlineLevel="1">
      <c r="A55" s="47" t="s">
        <v>405</v>
      </c>
      <c r="B55" s="79">
        <v>984</v>
      </c>
      <c r="C55" s="76" t="s">
        <v>382</v>
      </c>
      <c r="D55" s="76" t="s">
        <v>386</v>
      </c>
      <c r="E55" s="76" t="s">
        <v>222</v>
      </c>
      <c r="F55" s="76" t="s">
        <v>371</v>
      </c>
      <c r="G55" s="84">
        <f>G56</f>
        <v>0</v>
      </c>
      <c r="H55" s="81"/>
      <c r="I55" s="84" t="e">
        <f t="shared" si="0"/>
        <v>#DIV/0!</v>
      </c>
    </row>
    <row r="56" spans="1:9" ht="13.5" hidden="1" outlineLevel="1">
      <c r="A56" s="47" t="s">
        <v>202</v>
      </c>
      <c r="B56" s="79">
        <v>984</v>
      </c>
      <c r="C56" s="76" t="s">
        <v>382</v>
      </c>
      <c r="D56" s="76" t="s">
        <v>386</v>
      </c>
      <c r="E56" s="76" t="s">
        <v>223</v>
      </c>
      <c r="F56" s="76" t="s">
        <v>371</v>
      </c>
      <c r="G56" s="84">
        <f>G57</f>
        <v>0</v>
      </c>
      <c r="H56" s="81"/>
      <c r="I56" s="84" t="e">
        <f t="shared" si="0"/>
        <v>#DIV/0!</v>
      </c>
    </row>
    <row r="57" spans="1:9" ht="13.5" hidden="1" outlineLevel="1">
      <c r="A57" s="47" t="s">
        <v>227</v>
      </c>
      <c r="B57" s="79">
        <v>984</v>
      </c>
      <c r="C57" s="76" t="s">
        <v>382</v>
      </c>
      <c r="D57" s="76" t="s">
        <v>386</v>
      </c>
      <c r="E57" s="76" t="s">
        <v>226</v>
      </c>
      <c r="F57" s="76" t="s">
        <v>371</v>
      </c>
      <c r="G57" s="84">
        <f>G58</f>
        <v>0</v>
      </c>
      <c r="H57" s="81"/>
      <c r="I57" s="84" t="e">
        <f t="shared" si="0"/>
        <v>#DIV/0!</v>
      </c>
    </row>
    <row r="58" spans="1:9" ht="13.5" hidden="1" outlineLevel="1">
      <c r="A58" s="86" t="s">
        <v>242</v>
      </c>
      <c r="B58" s="79">
        <v>984</v>
      </c>
      <c r="C58" s="76" t="s">
        <v>382</v>
      </c>
      <c r="D58" s="76" t="s">
        <v>386</v>
      </c>
      <c r="E58" s="76" t="s">
        <v>226</v>
      </c>
      <c r="F58" s="76" t="s">
        <v>241</v>
      </c>
      <c r="G58" s="84">
        <v>0</v>
      </c>
      <c r="H58" s="81"/>
      <c r="I58" s="84" t="e">
        <f t="shared" si="0"/>
        <v>#DIV/0!</v>
      </c>
    </row>
    <row r="59" spans="1:9" ht="13.5" collapsed="1">
      <c r="A59" s="47" t="s">
        <v>35</v>
      </c>
      <c r="B59" s="79">
        <v>984</v>
      </c>
      <c r="C59" s="76" t="s">
        <v>377</v>
      </c>
      <c r="D59" s="76" t="s">
        <v>370</v>
      </c>
      <c r="E59" s="76" t="s">
        <v>116</v>
      </c>
      <c r="F59" s="76" t="s">
        <v>371</v>
      </c>
      <c r="G59" s="84">
        <f>G60+G65+G70</f>
        <v>243.2</v>
      </c>
      <c r="H59" s="99">
        <f>H60+H65+H70</f>
        <v>204.50500000000002</v>
      </c>
      <c r="I59" s="84">
        <f t="shared" si="0"/>
        <v>84.08922697368423</v>
      </c>
    </row>
    <row r="60" spans="1:9" ht="13.5">
      <c r="A60" s="47" t="s">
        <v>160</v>
      </c>
      <c r="B60" s="79">
        <v>984</v>
      </c>
      <c r="C60" s="76" t="s">
        <v>377</v>
      </c>
      <c r="D60" s="76" t="s">
        <v>373</v>
      </c>
      <c r="E60" s="76" t="s">
        <v>116</v>
      </c>
      <c r="F60" s="76" t="s">
        <v>371</v>
      </c>
      <c r="G60" s="84">
        <f aca="true" t="shared" si="5" ref="G60:H63">G61</f>
        <v>43.6</v>
      </c>
      <c r="H60" s="99">
        <f t="shared" si="5"/>
        <v>42.388</v>
      </c>
      <c r="I60" s="84">
        <f t="shared" si="0"/>
        <v>97.22018348623853</v>
      </c>
    </row>
    <row r="61" spans="1:9" ht="13.5">
      <c r="A61" s="47" t="s">
        <v>410</v>
      </c>
      <c r="B61" s="79">
        <v>984</v>
      </c>
      <c r="C61" s="76" t="s">
        <v>377</v>
      </c>
      <c r="D61" s="76" t="s">
        <v>373</v>
      </c>
      <c r="E61" s="76" t="s">
        <v>255</v>
      </c>
      <c r="F61" s="76" t="s">
        <v>371</v>
      </c>
      <c r="G61" s="84">
        <f t="shared" si="5"/>
        <v>43.6</v>
      </c>
      <c r="H61" s="99">
        <f t="shared" si="5"/>
        <v>42.388</v>
      </c>
      <c r="I61" s="84">
        <f t="shared" si="0"/>
        <v>97.22018348623853</v>
      </c>
    </row>
    <row r="62" spans="1:9" ht="13.5">
      <c r="A62" s="47" t="s">
        <v>202</v>
      </c>
      <c r="B62" s="79">
        <v>984</v>
      </c>
      <c r="C62" s="76" t="s">
        <v>377</v>
      </c>
      <c r="D62" s="76" t="s">
        <v>373</v>
      </c>
      <c r="E62" s="76" t="s">
        <v>256</v>
      </c>
      <c r="F62" s="76" t="s">
        <v>371</v>
      </c>
      <c r="G62" s="84">
        <f t="shared" si="5"/>
        <v>43.6</v>
      </c>
      <c r="H62" s="99">
        <f t="shared" si="5"/>
        <v>42.388</v>
      </c>
      <c r="I62" s="84">
        <f t="shared" si="0"/>
        <v>97.22018348623853</v>
      </c>
    </row>
    <row r="63" spans="1:9" ht="13.5">
      <c r="A63" s="47" t="s">
        <v>258</v>
      </c>
      <c r="B63" s="79">
        <v>984</v>
      </c>
      <c r="C63" s="76" t="s">
        <v>377</v>
      </c>
      <c r="D63" s="76" t="s">
        <v>373</v>
      </c>
      <c r="E63" s="76" t="s">
        <v>257</v>
      </c>
      <c r="F63" s="76" t="s">
        <v>371</v>
      </c>
      <c r="G63" s="84">
        <f t="shared" si="5"/>
        <v>43.6</v>
      </c>
      <c r="H63" s="99">
        <f t="shared" si="5"/>
        <v>42.388</v>
      </c>
      <c r="I63" s="84">
        <f t="shared" si="0"/>
        <v>97.22018348623853</v>
      </c>
    </row>
    <row r="64" spans="1:9" ht="13.5">
      <c r="A64" s="86" t="s">
        <v>242</v>
      </c>
      <c r="B64" s="79">
        <v>984</v>
      </c>
      <c r="C64" s="76" t="s">
        <v>377</v>
      </c>
      <c r="D64" s="76" t="s">
        <v>373</v>
      </c>
      <c r="E64" s="76" t="s">
        <v>257</v>
      </c>
      <c r="F64" s="76" t="s">
        <v>241</v>
      </c>
      <c r="G64" s="84">
        <v>43.6</v>
      </c>
      <c r="H64" s="99">
        <v>42.388</v>
      </c>
      <c r="I64" s="84">
        <f t="shared" si="0"/>
        <v>97.22018348623853</v>
      </c>
    </row>
    <row r="65" spans="1:9" ht="13.5">
      <c r="A65" s="47" t="s">
        <v>141</v>
      </c>
      <c r="B65" s="79">
        <v>984</v>
      </c>
      <c r="C65" s="76" t="s">
        <v>377</v>
      </c>
      <c r="D65" s="76" t="s">
        <v>384</v>
      </c>
      <c r="E65" s="76" t="s">
        <v>116</v>
      </c>
      <c r="F65" s="76" t="s">
        <v>371</v>
      </c>
      <c r="G65" s="84">
        <f aca="true" t="shared" si="6" ref="G65:H68">G66</f>
        <v>170</v>
      </c>
      <c r="H65" s="99">
        <f t="shared" si="6"/>
        <v>132.585</v>
      </c>
      <c r="I65" s="84">
        <f t="shared" si="0"/>
        <v>77.99117647058824</v>
      </c>
    </row>
    <row r="66" spans="1:9" ht="14.25" customHeight="1">
      <c r="A66" s="47" t="s">
        <v>412</v>
      </c>
      <c r="B66" s="79">
        <v>984</v>
      </c>
      <c r="C66" s="76" t="s">
        <v>377</v>
      </c>
      <c r="D66" s="76" t="s">
        <v>384</v>
      </c>
      <c r="E66" s="76" t="s">
        <v>209</v>
      </c>
      <c r="F66" s="76" t="s">
        <v>371</v>
      </c>
      <c r="G66" s="84">
        <f t="shared" si="6"/>
        <v>170</v>
      </c>
      <c r="H66" s="99">
        <f t="shared" si="6"/>
        <v>132.585</v>
      </c>
      <c r="I66" s="84">
        <f t="shared" si="0"/>
        <v>77.99117647058824</v>
      </c>
    </row>
    <row r="67" spans="1:9" ht="13.5">
      <c r="A67" s="47" t="s">
        <v>202</v>
      </c>
      <c r="B67" s="79">
        <v>984</v>
      </c>
      <c r="C67" s="76" t="s">
        <v>377</v>
      </c>
      <c r="D67" s="76" t="s">
        <v>384</v>
      </c>
      <c r="E67" s="76" t="s">
        <v>210</v>
      </c>
      <c r="F67" s="76" t="s">
        <v>371</v>
      </c>
      <c r="G67" s="84">
        <f t="shared" si="6"/>
        <v>170</v>
      </c>
      <c r="H67" s="99">
        <f t="shared" si="6"/>
        <v>132.585</v>
      </c>
      <c r="I67" s="84">
        <f t="shared" si="0"/>
        <v>77.99117647058824</v>
      </c>
    </row>
    <row r="68" spans="1:9" ht="13.5">
      <c r="A68" s="47" t="s">
        <v>212</v>
      </c>
      <c r="B68" s="79">
        <v>984</v>
      </c>
      <c r="C68" s="76" t="s">
        <v>377</v>
      </c>
      <c r="D68" s="76" t="s">
        <v>384</v>
      </c>
      <c r="E68" s="76" t="s">
        <v>211</v>
      </c>
      <c r="F68" s="76" t="s">
        <v>371</v>
      </c>
      <c r="G68" s="84">
        <f t="shared" si="6"/>
        <v>170</v>
      </c>
      <c r="H68" s="99">
        <f t="shared" si="6"/>
        <v>132.585</v>
      </c>
      <c r="I68" s="84">
        <f t="shared" si="0"/>
        <v>77.99117647058824</v>
      </c>
    </row>
    <row r="69" spans="1:9" ht="13.5">
      <c r="A69" s="86" t="s">
        <v>242</v>
      </c>
      <c r="B69" s="79">
        <v>984</v>
      </c>
      <c r="C69" s="76" t="s">
        <v>377</v>
      </c>
      <c r="D69" s="76" t="s">
        <v>384</v>
      </c>
      <c r="E69" s="76" t="s">
        <v>211</v>
      </c>
      <c r="F69" s="76" t="s">
        <v>241</v>
      </c>
      <c r="G69" s="84">
        <v>170</v>
      </c>
      <c r="H69" s="99">
        <v>132.585</v>
      </c>
      <c r="I69" s="84">
        <f t="shared" si="0"/>
        <v>77.99117647058824</v>
      </c>
    </row>
    <row r="70" spans="1:9" ht="13.5">
      <c r="A70" s="47" t="s">
        <v>34</v>
      </c>
      <c r="B70" s="79">
        <v>984</v>
      </c>
      <c r="C70" s="76" t="s">
        <v>377</v>
      </c>
      <c r="D70" s="76" t="s">
        <v>36</v>
      </c>
      <c r="E70" s="76" t="s">
        <v>116</v>
      </c>
      <c r="F70" s="76" t="s">
        <v>371</v>
      </c>
      <c r="G70" s="84">
        <f>G71+G77</f>
        <v>29.6</v>
      </c>
      <c r="H70" s="84">
        <f>H71+H77</f>
        <v>29.532</v>
      </c>
      <c r="I70" s="84">
        <f t="shared" si="0"/>
        <v>99.77027027027027</v>
      </c>
    </row>
    <row r="71" spans="1:9" ht="13.5">
      <c r="A71" s="47" t="s">
        <v>115</v>
      </c>
      <c r="B71" s="79">
        <v>984</v>
      </c>
      <c r="C71" s="76" t="s">
        <v>377</v>
      </c>
      <c r="D71" s="76" t="s">
        <v>36</v>
      </c>
      <c r="E71" s="76" t="s">
        <v>189</v>
      </c>
      <c r="F71" s="76" t="s">
        <v>371</v>
      </c>
      <c r="G71" s="84">
        <f>G72</f>
        <v>28.6</v>
      </c>
      <c r="H71" s="84">
        <f>H72</f>
        <v>28.6</v>
      </c>
      <c r="I71" s="84">
        <f t="shared" si="0"/>
        <v>100</v>
      </c>
    </row>
    <row r="72" spans="1:9" ht="27">
      <c r="A72" s="96" t="s">
        <v>415</v>
      </c>
      <c r="B72" s="79">
        <v>984</v>
      </c>
      <c r="C72" s="76" t="s">
        <v>377</v>
      </c>
      <c r="D72" s="76" t="s">
        <v>36</v>
      </c>
      <c r="E72" s="76" t="s">
        <v>259</v>
      </c>
      <c r="F72" s="76" t="s">
        <v>371</v>
      </c>
      <c r="G72" s="84">
        <f>G73+G75</f>
        <v>28.6</v>
      </c>
      <c r="H72" s="84">
        <f>H73+H75</f>
        <v>28.6</v>
      </c>
      <c r="I72" s="84">
        <f t="shared" si="0"/>
        <v>100</v>
      </c>
    </row>
    <row r="73" spans="1:9" ht="15" customHeight="1">
      <c r="A73" s="89" t="s">
        <v>361</v>
      </c>
      <c r="B73" s="79">
        <v>984</v>
      </c>
      <c r="C73" s="76" t="s">
        <v>377</v>
      </c>
      <c r="D73" s="76" t="s">
        <v>36</v>
      </c>
      <c r="E73" s="76" t="s">
        <v>262</v>
      </c>
      <c r="F73" s="76" t="s">
        <v>371</v>
      </c>
      <c r="G73" s="85">
        <f>G74</f>
        <v>10.6</v>
      </c>
      <c r="H73" s="85">
        <f>H74</f>
        <v>10.6</v>
      </c>
      <c r="I73" s="84">
        <f t="shared" si="0"/>
        <v>100</v>
      </c>
    </row>
    <row r="74" spans="1:9" ht="13.5">
      <c r="A74" s="80" t="s">
        <v>16</v>
      </c>
      <c r="B74" s="79">
        <v>984</v>
      </c>
      <c r="C74" s="76" t="s">
        <v>377</v>
      </c>
      <c r="D74" s="76" t="s">
        <v>36</v>
      </c>
      <c r="E74" s="76" t="s">
        <v>262</v>
      </c>
      <c r="F74" s="76" t="s">
        <v>10</v>
      </c>
      <c r="G74" s="85">
        <v>10.6</v>
      </c>
      <c r="H74" s="85">
        <v>10.6</v>
      </c>
      <c r="I74" s="84">
        <f t="shared" si="0"/>
        <v>100</v>
      </c>
    </row>
    <row r="75" spans="1:9" ht="108.75" customHeight="1">
      <c r="A75" s="62" t="s">
        <v>418</v>
      </c>
      <c r="B75" s="79">
        <v>984</v>
      </c>
      <c r="C75" s="76" t="s">
        <v>377</v>
      </c>
      <c r="D75" s="76" t="s">
        <v>36</v>
      </c>
      <c r="E75" s="76" t="s">
        <v>263</v>
      </c>
      <c r="F75" s="76" t="s">
        <v>371</v>
      </c>
      <c r="G75" s="84">
        <f>G76</f>
        <v>18</v>
      </c>
      <c r="H75" s="84">
        <f>H76</f>
        <v>18</v>
      </c>
      <c r="I75" s="84">
        <f aca="true" t="shared" si="7" ref="I75:I138">H75/G75*100</f>
        <v>100</v>
      </c>
    </row>
    <row r="76" spans="1:9" ht="13.5">
      <c r="A76" s="80" t="s">
        <v>16</v>
      </c>
      <c r="B76" s="79">
        <v>984</v>
      </c>
      <c r="C76" s="76" t="s">
        <v>377</v>
      </c>
      <c r="D76" s="76" t="s">
        <v>36</v>
      </c>
      <c r="E76" s="76" t="s">
        <v>263</v>
      </c>
      <c r="F76" s="76" t="s">
        <v>10</v>
      </c>
      <c r="G76" s="84">
        <v>18</v>
      </c>
      <c r="H76" s="84">
        <v>18</v>
      </c>
      <c r="I76" s="84">
        <f t="shared" si="7"/>
        <v>100</v>
      </c>
    </row>
    <row r="77" spans="1:9" ht="13.5">
      <c r="A77" s="47" t="s">
        <v>402</v>
      </c>
      <c r="B77" s="79">
        <v>984</v>
      </c>
      <c r="C77" s="76" t="s">
        <v>377</v>
      </c>
      <c r="D77" s="76" t="s">
        <v>36</v>
      </c>
      <c r="E77" s="76" t="s">
        <v>205</v>
      </c>
      <c r="F77" s="76" t="s">
        <v>371</v>
      </c>
      <c r="G77" s="84">
        <f aca="true" t="shared" si="8" ref="G77:H79">G78</f>
        <v>1</v>
      </c>
      <c r="H77" s="99">
        <f t="shared" si="8"/>
        <v>0.932</v>
      </c>
      <c r="I77" s="84">
        <f t="shared" si="7"/>
        <v>93.2</v>
      </c>
    </row>
    <row r="78" spans="1:9" ht="13.5">
      <c r="A78" s="47" t="s">
        <v>202</v>
      </c>
      <c r="B78" s="79">
        <v>984</v>
      </c>
      <c r="C78" s="76" t="s">
        <v>377</v>
      </c>
      <c r="D78" s="76" t="s">
        <v>36</v>
      </c>
      <c r="E78" s="76" t="s">
        <v>206</v>
      </c>
      <c r="F78" s="76" t="s">
        <v>371</v>
      </c>
      <c r="G78" s="84">
        <f t="shared" si="8"/>
        <v>1</v>
      </c>
      <c r="H78" s="99">
        <f t="shared" si="8"/>
        <v>0.932</v>
      </c>
      <c r="I78" s="84">
        <f t="shared" si="7"/>
        <v>93.2</v>
      </c>
    </row>
    <row r="79" spans="1:9" ht="13.5">
      <c r="A79" s="47" t="s">
        <v>208</v>
      </c>
      <c r="B79" s="79">
        <v>984</v>
      </c>
      <c r="C79" s="76" t="s">
        <v>377</v>
      </c>
      <c r="D79" s="76" t="s">
        <v>36</v>
      </c>
      <c r="E79" s="76" t="s">
        <v>207</v>
      </c>
      <c r="F79" s="76" t="s">
        <v>371</v>
      </c>
      <c r="G79" s="84">
        <f t="shared" si="8"/>
        <v>1</v>
      </c>
      <c r="H79" s="99">
        <f t="shared" si="8"/>
        <v>0.932</v>
      </c>
      <c r="I79" s="84">
        <f t="shared" si="7"/>
        <v>93.2</v>
      </c>
    </row>
    <row r="80" spans="1:9" ht="13.5">
      <c r="A80" s="86" t="s">
        <v>242</v>
      </c>
      <c r="B80" s="79">
        <v>984</v>
      </c>
      <c r="C80" s="76" t="s">
        <v>377</v>
      </c>
      <c r="D80" s="76" t="s">
        <v>36</v>
      </c>
      <c r="E80" s="76" t="s">
        <v>207</v>
      </c>
      <c r="F80" s="76" t="s">
        <v>241</v>
      </c>
      <c r="G80" s="84">
        <v>1</v>
      </c>
      <c r="H80" s="99">
        <v>0.932</v>
      </c>
      <c r="I80" s="84">
        <f t="shared" si="7"/>
        <v>93.2</v>
      </c>
    </row>
    <row r="81" spans="1:9" ht="13.5">
      <c r="A81" s="47" t="s">
        <v>387</v>
      </c>
      <c r="B81" s="79">
        <v>984</v>
      </c>
      <c r="C81" s="76" t="s">
        <v>388</v>
      </c>
      <c r="D81" s="76" t="s">
        <v>370</v>
      </c>
      <c r="E81" s="76" t="s">
        <v>116</v>
      </c>
      <c r="F81" s="76" t="s">
        <v>371</v>
      </c>
      <c r="G81" s="99">
        <f>G82+G87</f>
        <v>2880.044</v>
      </c>
      <c r="H81" s="99">
        <f>H82+H87</f>
        <v>2811.441</v>
      </c>
      <c r="I81" s="84">
        <f t="shared" si="7"/>
        <v>97.61798778074223</v>
      </c>
    </row>
    <row r="82" spans="1:9" ht="13.5">
      <c r="A82" s="47" t="s">
        <v>389</v>
      </c>
      <c r="B82" s="79">
        <v>984</v>
      </c>
      <c r="C82" s="76" t="s">
        <v>388</v>
      </c>
      <c r="D82" s="76" t="s">
        <v>373</v>
      </c>
      <c r="E82" s="76" t="s">
        <v>116</v>
      </c>
      <c r="F82" s="76" t="s">
        <v>371</v>
      </c>
      <c r="G82" s="84">
        <f aca="true" t="shared" si="9" ref="G82:H85">G83</f>
        <v>1500</v>
      </c>
      <c r="H82" s="99">
        <f t="shared" si="9"/>
        <v>1497.386</v>
      </c>
      <c r="I82" s="84">
        <f t="shared" si="7"/>
        <v>99.82573333333333</v>
      </c>
    </row>
    <row r="83" spans="1:9" ht="13.5">
      <c r="A83" s="47" t="s">
        <v>411</v>
      </c>
      <c r="B83" s="79">
        <v>984</v>
      </c>
      <c r="C83" s="76" t="s">
        <v>388</v>
      </c>
      <c r="D83" s="76" t="s">
        <v>373</v>
      </c>
      <c r="E83" s="76" t="s">
        <v>392</v>
      </c>
      <c r="F83" s="76" t="s">
        <v>371</v>
      </c>
      <c r="G83" s="84">
        <f t="shared" si="9"/>
        <v>1500</v>
      </c>
      <c r="H83" s="99">
        <f t="shared" si="9"/>
        <v>1497.386</v>
      </c>
      <c r="I83" s="84">
        <f t="shared" si="7"/>
        <v>99.82573333333333</v>
      </c>
    </row>
    <row r="84" spans="1:9" ht="13.5">
      <c r="A84" s="47" t="s">
        <v>202</v>
      </c>
      <c r="B84" s="79">
        <v>984</v>
      </c>
      <c r="C84" s="76" t="s">
        <v>388</v>
      </c>
      <c r="D84" s="76" t="s">
        <v>373</v>
      </c>
      <c r="E84" s="76" t="s">
        <v>393</v>
      </c>
      <c r="F84" s="76" t="s">
        <v>371</v>
      </c>
      <c r="G84" s="84">
        <f t="shared" si="9"/>
        <v>1500</v>
      </c>
      <c r="H84" s="99">
        <f t="shared" si="9"/>
        <v>1497.386</v>
      </c>
      <c r="I84" s="84">
        <f t="shared" si="7"/>
        <v>99.82573333333333</v>
      </c>
    </row>
    <row r="85" spans="1:9" ht="13.5">
      <c r="A85" s="47" t="s">
        <v>1</v>
      </c>
      <c r="B85" s="79">
        <v>984</v>
      </c>
      <c r="C85" s="76" t="s">
        <v>388</v>
      </c>
      <c r="D85" s="76" t="s">
        <v>373</v>
      </c>
      <c r="E85" s="76" t="s">
        <v>0</v>
      </c>
      <c r="F85" s="76" t="s">
        <v>371</v>
      </c>
      <c r="G85" s="84">
        <f t="shared" si="9"/>
        <v>1500</v>
      </c>
      <c r="H85" s="99">
        <f t="shared" si="9"/>
        <v>1497.386</v>
      </c>
      <c r="I85" s="84">
        <f t="shared" si="7"/>
        <v>99.82573333333333</v>
      </c>
    </row>
    <row r="86" spans="1:9" ht="12.75" customHeight="1">
      <c r="A86" s="86" t="s">
        <v>267</v>
      </c>
      <c r="B86" s="79">
        <v>984</v>
      </c>
      <c r="C86" s="76" t="s">
        <v>388</v>
      </c>
      <c r="D86" s="76" t="s">
        <v>373</v>
      </c>
      <c r="E86" s="76" t="s">
        <v>0</v>
      </c>
      <c r="F86" s="76" t="s">
        <v>266</v>
      </c>
      <c r="G86" s="84">
        <f>1193+307</f>
        <v>1500</v>
      </c>
      <c r="H86" s="99">
        <v>1497.386</v>
      </c>
      <c r="I86" s="84">
        <f t="shared" si="7"/>
        <v>99.82573333333333</v>
      </c>
    </row>
    <row r="87" spans="1:9" ht="13.5">
      <c r="A87" s="47" t="s">
        <v>298</v>
      </c>
      <c r="B87" s="79">
        <v>984</v>
      </c>
      <c r="C87" s="76" t="s">
        <v>388</v>
      </c>
      <c r="D87" s="76" t="s">
        <v>382</v>
      </c>
      <c r="E87" s="76" t="s">
        <v>116</v>
      </c>
      <c r="F87" s="76" t="s">
        <v>371</v>
      </c>
      <c r="G87" s="99">
        <f>G88+G92</f>
        <v>1380.0439999999999</v>
      </c>
      <c r="H87" s="99">
        <f>H88+H92</f>
        <v>1314.055</v>
      </c>
      <c r="I87" s="84">
        <f t="shared" si="7"/>
        <v>95.2183408644942</v>
      </c>
    </row>
    <row r="88" spans="1:9" ht="12.75" customHeight="1">
      <c r="A88" s="47" t="s">
        <v>401</v>
      </c>
      <c r="B88" s="79">
        <v>984</v>
      </c>
      <c r="C88" s="76" t="s">
        <v>388</v>
      </c>
      <c r="D88" s="76" t="s">
        <v>382</v>
      </c>
      <c r="E88" s="76" t="s">
        <v>200</v>
      </c>
      <c r="F88" s="76" t="s">
        <v>371</v>
      </c>
      <c r="G88" s="84">
        <f aca="true" t="shared" si="10" ref="G88:H90">G89</f>
        <v>281.8</v>
      </c>
      <c r="H88" s="99">
        <f t="shared" si="10"/>
        <v>281.768</v>
      </c>
      <c r="I88" s="84">
        <f t="shared" si="7"/>
        <v>99.9886444286728</v>
      </c>
    </row>
    <row r="89" spans="1:9" ht="13.5">
      <c r="A89" s="47" t="s">
        <v>202</v>
      </c>
      <c r="B89" s="79">
        <v>984</v>
      </c>
      <c r="C89" s="76" t="s">
        <v>388</v>
      </c>
      <c r="D89" s="76" t="s">
        <v>382</v>
      </c>
      <c r="E89" s="76" t="s">
        <v>201</v>
      </c>
      <c r="F89" s="76" t="s">
        <v>371</v>
      </c>
      <c r="G89" s="84">
        <f t="shared" si="10"/>
        <v>281.8</v>
      </c>
      <c r="H89" s="99">
        <f t="shared" si="10"/>
        <v>281.768</v>
      </c>
      <c r="I89" s="84">
        <f t="shared" si="7"/>
        <v>99.9886444286728</v>
      </c>
    </row>
    <row r="90" spans="1:9" ht="13.5">
      <c r="A90" s="47" t="s">
        <v>204</v>
      </c>
      <c r="B90" s="79">
        <v>984</v>
      </c>
      <c r="C90" s="76" t="s">
        <v>388</v>
      </c>
      <c r="D90" s="76" t="s">
        <v>382</v>
      </c>
      <c r="E90" s="76" t="s">
        <v>203</v>
      </c>
      <c r="F90" s="76" t="s">
        <v>371</v>
      </c>
      <c r="G90" s="84">
        <f t="shared" si="10"/>
        <v>281.8</v>
      </c>
      <c r="H90" s="99">
        <f t="shared" si="10"/>
        <v>281.768</v>
      </c>
      <c r="I90" s="84">
        <f t="shared" si="7"/>
        <v>99.9886444286728</v>
      </c>
    </row>
    <row r="91" spans="1:9" ht="13.5">
      <c r="A91" s="86" t="s">
        <v>242</v>
      </c>
      <c r="B91" s="79">
        <v>984</v>
      </c>
      <c r="C91" s="76" t="s">
        <v>388</v>
      </c>
      <c r="D91" s="76" t="s">
        <v>382</v>
      </c>
      <c r="E91" s="76" t="s">
        <v>203</v>
      </c>
      <c r="F91" s="76" t="s">
        <v>241</v>
      </c>
      <c r="G91" s="84">
        <v>281.8</v>
      </c>
      <c r="H91" s="99">
        <v>281.768</v>
      </c>
      <c r="I91" s="84">
        <f t="shared" si="7"/>
        <v>99.9886444286728</v>
      </c>
    </row>
    <row r="92" spans="1:9" ht="13.5">
      <c r="A92" s="47" t="s">
        <v>404</v>
      </c>
      <c r="B92" s="79">
        <v>984</v>
      </c>
      <c r="C92" s="76" t="s">
        <v>388</v>
      </c>
      <c r="D92" s="76" t="s">
        <v>382</v>
      </c>
      <c r="E92" s="76" t="s">
        <v>218</v>
      </c>
      <c r="F92" s="76" t="s">
        <v>371</v>
      </c>
      <c r="G92" s="99">
        <f>G93</f>
        <v>1098.244</v>
      </c>
      <c r="H92" s="99">
        <f>H93</f>
        <v>1032.287</v>
      </c>
      <c r="I92" s="84">
        <f t="shared" si="7"/>
        <v>93.99432184469026</v>
      </c>
    </row>
    <row r="93" spans="1:9" ht="13.5">
      <c r="A93" s="47" t="s">
        <v>202</v>
      </c>
      <c r="B93" s="79">
        <v>984</v>
      </c>
      <c r="C93" s="76" t="s">
        <v>388</v>
      </c>
      <c r="D93" s="76" t="s">
        <v>382</v>
      </c>
      <c r="E93" s="76" t="s">
        <v>219</v>
      </c>
      <c r="F93" s="76" t="s">
        <v>371</v>
      </c>
      <c r="G93" s="99">
        <f>G94+G98+G100</f>
        <v>1098.244</v>
      </c>
      <c r="H93" s="99">
        <f>H94+H98+H100</f>
        <v>1032.287</v>
      </c>
      <c r="I93" s="84">
        <f t="shared" si="7"/>
        <v>93.99432184469026</v>
      </c>
    </row>
    <row r="94" spans="1:9" ht="13.5">
      <c r="A94" s="47" t="s">
        <v>221</v>
      </c>
      <c r="B94" s="79">
        <v>984</v>
      </c>
      <c r="C94" s="76" t="s">
        <v>388</v>
      </c>
      <c r="D94" s="76" t="s">
        <v>382</v>
      </c>
      <c r="E94" s="76" t="s">
        <v>220</v>
      </c>
      <c r="F94" s="76" t="s">
        <v>371</v>
      </c>
      <c r="G94" s="99">
        <f>G95+G96</f>
        <v>669.644</v>
      </c>
      <c r="H94" s="99">
        <f>H95+H96</f>
        <v>621.4590000000001</v>
      </c>
      <c r="I94" s="84">
        <f t="shared" si="7"/>
        <v>92.80438561384857</v>
      </c>
    </row>
    <row r="95" spans="1:9" ht="13.5">
      <c r="A95" s="86" t="s">
        <v>242</v>
      </c>
      <c r="B95" s="79">
        <v>984</v>
      </c>
      <c r="C95" s="76" t="s">
        <v>388</v>
      </c>
      <c r="D95" s="76" t="s">
        <v>382</v>
      </c>
      <c r="E95" s="76" t="s">
        <v>220</v>
      </c>
      <c r="F95" s="76" t="s">
        <v>241</v>
      </c>
      <c r="G95" s="99">
        <v>549.644</v>
      </c>
      <c r="H95" s="99">
        <v>501.459</v>
      </c>
      <c r="I95" s="84">
        <f t="shared" si="7"/>
        <v>91.23341653870504</v>
      </c>
    </row>
    <row r="96" spans="1:9" ht="27">
      <c r="A96" s="48" t="s">
        <v>195</v>
      </c>
      <c r="B96" s="79">
        <v>984</v>
      </c>
      <c r="C96" s="76" t="s">
        <v>388</v>
      </c>
      <c r="D96" s="76" t="s">
        <v>382</v>
      </c>
      <c r="E96" s="76" t="s">
        <v>220</v>
      </c>
      <c r="F96" s="76" t="s">
        <v>268</v>
      </c>
      <c r="G96" s="84">
        <v>120</v>
      </c>
      <c r="H96" s="84">
        <v>120</v>
      </c>
      <c r="I96" s="84">
        <f t="shared" si="7"/>
        <v>100</v>
      </c>
    </row>
    <row r="97" spans="1:9" ht="13.5">
      <c r="A97" s="47" t="s">
        <v>8</v>
      </c>
      <c r="B97" s="79">
        <v>984</v>
      </c>
      <c r="C97" s="76" t="s">
        <v>388</v>
      </c>
      <c r="D97" s="76" t="s">
        <v>382</v>
      </c>
      <c r="E97" s="76" t="s">
        <v>6</v>
      </c>
      <c r="F97" s="76" t="s">
        <v>371</v>
      </c>
      <c r="G97" s="84">
        <f>G98</f>
        <v>310</v>
      </c>
      <c r="H97" s="99">
        <f>H98</f>
        <v>293.998</v>
      </c>
      <c r="I97" s="84">
        <f t="shared" si="7"/>
        <v>94.83806451612902</v>
      </c>
    </row>
    <row r="98" spans="1:9" ht="13.5">
      <c r="A98" s="86" t="s">
        <v>242</v>
      </c>
      <c r="B98" s="79">
        <v>984</v>
      </c>
      <c r="C98" s="76" t="s">
        <v>388</v>
      </c>
      <c r="D98" s="76" t="s">
        <v>382</v>
      </c>
      <c r="E98" s="76" t="s">
        <v>6</v>
      </c>
      <c r="F98" s="76" t="s">
        <v>241</v>
      </c>
      <c r="G98" s="84">
        <v>310</v>
      </c>
      <c r="H98" s="99">
        <v>293.998</v>
      </c>
      <c r="I98" s="84">
        <f t="shared" si="7"/>
        <v>94.83806451612902</v>
      </c>
    </row>
    <row r="99" spans="1:9" ht="13.5">
      <c r="A99" s="47" t="s">
        <v>9</v>
      </c>
      <c r="B99" s="79">
        <v>984</v>
      </c>
      <c r="C99" s="76" t="s">
        <v>388</v>
      </c>
      <c r="D99" s="76" t="s">
        <v>382</v>
      </c>
      <c r="E99" s="76" t="s">
        <v>7</v>
      </c>
      <c r="F99" s="76" t="s">
        <v>371</v>
      </c>
      <c r="G99" s="84">
        <f>G100</f>
        <v>118.6</v>
      </c>
      <c r="H99" s="93">
        <f>H100</f>
        <v>116.83</v>
      </c>
      <c r="I99" s="84">
        <f t="shared" si="7"/>
        <v>98.50758853288364</v>
      </c>
    </row>
    <row r="100" spans="1:9" ht="13.5">
      <c r="A100" s="86" t="s">
        <v>242</v>
      </c>
      <c r="B100" s="79">
        <v>984</v>
      </c>
      <c r="C100" s="76" t="s">
        <v>388</v>
      </c>
      <c r="D100" s="76" t="s">
        <v>382</v>
      </c>
      <c r="E100" s="76" t="s">
        <v>7</v>
      </c>
      <c r="F100" s="76" t="s">
        <v>241</v>
      </c>
      <c r="G100" s="84">
        <f>160+18.6-60</f>
        <v>118.6</v>
      </c>
      <c r="H100" s="93">
        <v>116.83</v>
      </c>
      <c r="I100" s="84">
        <f t="shared" si="7"/>
        <v>98.50758853288364</v>
      </c>
    </row>
    <row r="101" spans="1:9" ht="13.5">
      <c r="A101" s="47" t="s">
        <v>11</v>
      </c>
      <c r="B101" s="79">
        <v>984</v>
      </c>
      <c r="C101" s="76" t="s">
        <v>12</v>
      </c>
      <c r="D101" s="76" t="s">
        <v>370</v>
      </c>
      <c r="E101" s="76" t="s">
        <v>116</v>
      </c>
      <c r="F101" s="76" t="s">
        <v>371</v>
      </c>
      <c r="G101" s="84">
        <f>G102+G109</f>
        <v>77.5</v>
      </c>
      <c r="H101" s="84">
        <f>H102+H109</f>
        <v>76.346</v>
      </c>
      <c r="I101" s="84">
        <f t="shared" si="7"/>
        <v>98.51096774193549</v>
      </c>
    </row>
    <row r="102" spans="1:9" ht="13.5">
      <c r="A102" s="47" t="s">
        <v>171</v>
      </c>
      <c r="B102" s="79">
        <v>984</v>
      </c>
      <c r="C102" s="76" t="s">
        <v>12</v>
      </c>
      <c r="D102" s="76" t="s">
        <v>388</v>
      </c>
      <c r="E102" s="76" t="s">
        <v>116</v>
      </c>
      <c r="F102" s="76" t="s">
        <v>371</v>
      </c>
      <c r="G102" s="85">
        <f>G103</f>
        <v>16.5</v>
      </c>
      <c r="H102" s="85">
        <f>H103</f>
        <v>16.402</v>
      </c>
      <c r="I102" s="84">
        <f t="shared" si="7"/>
        <v>99.4060606060606</v>
      </c>
    </row>
    <row r="103" spans="1:9" ht="13.5">
      <c r="A103" s="47" t="s">
        <v>413</v>
      </c>
      <c r="B103" s="79">
        <v>984</v>
      </c>
      <c r="C103" s="76" t="s">
        <v>12</v>
      </c>
      <c r="D103" s="76" t="s">
        <v>388</v>
      </c>
      <c r="E103" s="76" t="s">
        <v>189</v>
      </c>
      <c r="F103" s="76" t="s">
        <v>371</v>
      </c>
      <c r="G103" s="85">
        <f>G106+G104</f>
        <v>16.5</v>
      </c>
      <c r="H103" s="85">
        <f>H106+H104</f>
        <v>16.402</v>
      </c>
      <c r="I103" s="84">
        <f t="shared" si="7"/>
        <v>99.4060606060606</v>
      </c>
    </row>
    <row r="104" spans="1:9" ht="13.5">
      <c r="A104" s="47" t="s">
        <v>270</v>
      </c>
      <c r="B104" s="79">
        <v>984</v>
      </c>
      <c r="C104" s="76" t="s">
        <v>12</v>
      </c>
      <c r="D104" s="76" t="s">
        <v>388</v>
      </c>
      <c r="E104" s="76" t="s">
        <v>269</v>
      </c>
      <c r="F104" s="76" t="s">
        <v>371</v>
      </c>
      <c r="G104" s="85">
        <f>G105</f>
        <v>12</v>
      </c>
      <c r="H104" s="85">
        <f>H105</f>
        <v>11.902</v>
      </c>
      <c r="I104" s="84">
        <f t="shared" si="7"/>
        <v>99.18333333333332</v>
      </c>
    </row>
    <row r="105" spans="1:9" ht="13.5">
      <c r="A105" s="47" t="s">
        <v>240</v>
      </c>
      <c r="B105" s="79">
        <v>984</v>
      </c>
      <c r="C105" s="76" t="s">
        <v>12</v>
      </c>
      <c r="D105" s="76" t="s">
        <v>388</v>
      </c>
      <c r="E105" s="76" t="s">
        <v>269</v>
      </c>
      <c r="F105" s="76" t="s">
        <v>265</v>
      </c>
      <c r="G105" s="85">
        <v>12</v>
      </c>
      <c r="H105" s="85">
        <v>11.902</v>
      </c>
      <c r="I105" s="84">
        <f t="shared" si="7"/>
        <v>99.18333333333332</v>
      </c>
    </row>
    <row r="106" spans="1:9" ht="27">
      <c r="A106" s="77" t="s">
        <v>274</v>
      </c>
      <c r="B106" s="79">
        <v>984</v>
      </c>
      <c r="C106" s="76" t="s">
        <v>12</v>
      </c>
      <c r="D106" s="76" t="s">
        <v>388</v>
      </c>
      <c r="E106" s="76" t="s">
        <v>273</v>
      </c>
      <c r="F106" s="76" t="s">
        <v>371</v>
      </c>
      <c r="G106" s="85">
        <f>G107</f>
        <v>4.5</v>
      </c>
      <c r="H106" s="85">
        <f>H107</f>
        <v>4.5</v>
      </c>
      <c r="I106" s="84">
        <f t="shared" si="7"/>
        <v>100</v>
      </c>
    </row>
    <row r="107" spans="1:9" ht="25.5" customHeight="1">
      <c r="A107" s="77" t="s">
        <v>423</v>
      </c>
      <c r="B107" s="79">
        <v>984</v>
      </c>
      <c r="C107" s="76" t="s">
        <v>12</v>
      </c>
      <c r="D107" s="76" t="s">
        <v>388</v>
      </c>
      <c r="E107" s="76" t="s">
        <v>390</v>
      </c>
      <c r="F107" s="76" t="s">
        <v>371</v>
      </c>
      <c r="G107" s="85">
        <f>G108</f>
        <v>4.5</v>
      </c>
      <c r="H107" s="85">
        <f>H108</f>
        <v>4.5</v>
      </c>
      <c r="I107" s="84">
        <f t="shared" si="7"/>
        <v>100</v>
      </c>
    </row>
    <row r="108" spans="1:9" ht="13.5">
      <c r="A108" s="47" t="s">
        <v>240</v>
      </c>
      <c r="B108" s="79">
        <v>984</v>
      </c>
      <c r="C108" s="76" t="s">
        <v>12</v>
      </c>
      <c r="D108" s="76" t="s">
        <v>388</v>
      </c>
      <c r="E108" s="76" t="s">
        <v>390</v>
      </c>
      <c r="F108" s="76" t="s">
        <v>241</v>
      </c>
      <c r="G108" s="85">
        <v>4.5</v>
      </c>
      <c r="H108" s="85">
        <v>4.5</v>
      </c>
      <c r="I108" s="84">
        <f t="shared" si="7"/>
        <v>100</v>
      </c>
    </row>
    <row r="109" spans="1:9" ht="13.5">
      <c r="A109" s="47" t="s">
        <v>13</v>
      </c>
      <c r="B109" s="79">
        <v>984</v>
      </c>
      <c r="C109" s="76" t="s">
        <v>12</v>
      </c>
      <c r="D109" s="76" t="s">
        <v>12</v>
      </c>
      <c r="E109" s="76" t="s">
        <v>116</v>
      </c>
      <c r="F109" s="76" t="s">
        <v>371</v>
      </c>
      <c r="G109" s="84">
        <f>G110</f>
        <v>61</v>
      </c>
      <c r="H109" s="99">
        <f>H110</f>
        <v>59.944</v>
      </c>
      <c r="I109" s="84">
        <f t="shared" si="7"/>
        <v>98.2688524590164</v>
      </c>
    </row>
    <row r="110" spans="1:9" ht="13.5">
      <c r="A110" s="47" t="s">
        <v>408</v>
      </c>
      <c r="B110" s="79">
        <v>984</v>
      </c>
      <c r="C110" s="76" t="s">
        <v>12</v>
      </c>
      <c r="D110" s="76" t="s">
        <v>12</v>
      </c>
      <c r="E110" s="76" t="s">
        <v>244</v>
      </c>
      <c r="F110" s="76" t="s">
        <v>371</v>
      </c>
      <c r="G110" s="84">
        <f>G111+G114</f>
        <v>61</v>
      </c>
      <c r="H110" s="99">
        <f>H111+H114</f>
        <v>59.944</v>
      </c>
      <c r="I110" s="84">
        <f t="shared" si="7"/>
        <v>98.2688524590164</v>
      </c>
    </row>
    <row r="111" spans="1:9" ht="13.5">
      <c r="A111" s="47" t="s">
        <v>202</v>
      </c>
      <c r="B111" s="79">
        <v>984</v>
      </c>
      <c r="C111" s="76" t="s">
        <v>12</v>
      </c>
      <c r="D111" s="76" t="s">
        <v>12</v>
      </c>
      <c r="E111" s="76" t="s">
        <v>245</v>
      </c>
      <c r="F111" s="76" t="s">
        <v>371</v>
      </c>
      <c r="G111" s="84">
        <f>G112</f>
        <v>40.5</v>
      </c>
      <c r="H111" s="99">
        <f>H112</f>
        <v>39.444</v>
      </c>
      <c r="I111" s="84">
        <f t="shared" si="7"/>
        <v>97.39259259259259</v>
      </c>
    </row>
    <row r="112" spans="1:9" ht="13.5">
      <c r="A112" s="47" t="s">
        <v>247</v>
      </c>
      <c r="B112" s="79">
        <v>984</v>
      </c>
      <c r="C112" s="76" t="s">
        <v>12</v>
      </c>
      <c r="D112" s="76" t="s">
        <v>12</v>
      </c>
      <c r="E112" s="76" t="s">
        <v>246</v>
      </c>
      <c r="F112" s="76" t="s">
        <v>371</v>
      </c>
      <c r="G112" s="84">
        <f>G113</f>
        <v>40.5</v>
      </c>
      <c r="H112" s="99">
        <f>H113</f>
        <v>39.444</v>
      </c>
      <c r="I112" s="84">
        <f t="shared" si="7"/>
        <v>97.39259259259259</v>
      </c>
    </row>
    <row r="113" spans="1:9" ht="13.5">
      <c r="A113" s="86" t="s">
        <v>242</v>
      </c>
      <c r="B113" s="79">
        <v>984</v>
      </c>
      <c r="C113" s="76" t="s">
        <v>12</v>
      </c>
      <c r="D113" s="76" t="s">
        <v>12</v>
      </c>
      <c r="E113" s="76" t="s">
        <v>246</v>
      </c>
      <c r="F113" s="76" t="s">
        <v>241</v>
      </c>
      <c r="G113" s="84">
        <v>40.5</v>
      </c>
      <c r="H113" s="99">
        <v>39.444</v>
      </c>
      <c r="I113" s="84">
        <f t="shared" si="7"/>
        <v>97.39259259259259</v>
      </c>
    </row>
    <row r="114" spans="1:9" ht="25.5">
      <c r="A114" s="29" t="s">
        <v>415</v>
      </c>
      <c r="B114" s="79">
        <v>984</v>
      </c>
      <c r="C114" s="76" t="s">
        <v>12</v>
      </c>
      <c r="D114" s="76" t="s">
        <v>12</v>
      </c>
      <c r="E114" s="76" t="s">
        <v>426</v>
      </c>
      <c r="F114" s="76" t="s">
        <v>371</v>
      </c>
      <c r="G114" s="84">
        <f>G115</f>
        <v>20.5</v>
      </c>
      <c r="H114" s="84">
        <f>H115</f>
        <v>20.5</v>
      </c>
      <c r="I114" s="84">
        <f t="shared" si="7"/>
        <v>100</v>
      </c>
    </row>
    <row r="115" spans="1:9" ht="13.5">
      <c r="A115" s="29" t="s">
        <v>428</v>
      </c>
      <c r="B115" s="79">
        <v>984</v>
      </c>
      <c r="C115" s="76" t="s">
        <v>12</v>
      </c>
      <c r="D115" s="76" t="s">
        <v>12</v>
      </c>
      <c r="E115" s="76" t="s">
        <v>427</v>
      </c>
      <c r="F115" s="76" t="s">
        <v>371</v>
      </c>
      <c r="G115" s="84">
        <f>G116</f>
        <v>20.5</v>
      </c>
      <c r="H115" s="84">
        <f>H116</f>
        <v>20.5</v>
      </c>
      <c r="I115" s="84">
        <f t="shared" si="7"/>
        <v>100</v>
      </c>
    </row>
    <row r="116" spans="1:9" ht="13.5">
      <c r="A116" s="23" t="s">
        <v>16</v>
      </c>
      <c r="B116" s="79">
        <v>984</v>
      </c>
      <c r="C116" s="76" t="s">
        <v>12</v>
      </c>
      <c r="D116" s="76" t="s">
        <v>12</v>
      </c>
      <c r="E116" s="76" t="s">
        <v>427</v>
      </c>
      <c r="F116" s="76" t="s">
        <v>10</v>
      </c>
      <c r="G116" s="84">
        <v>20.5</v>
      </c>
      <c r="H116" s="84">
        <v>20.5</v>
      </c>
      <c r="I116" s="84">
        <f t="shared" si="7"/>
        <v>100</v>
      </c>
    </row>
    <row r="117" spans="1:9" ht="13.5">
      <c r="A117" s="80" t="s">
        <v>37</v>
      </c>
      <c r="B117" s="79">
        <v>984</v>
      </c>
      <c r="C117" s="76" t="s">
        <v>14</v>
      </c>
      <c r="D117" s="76" t="s">
        <v>370</v>
      </c>
      <c r="E117" s="76" t="s">
        <v>116</v>
      </c>
      <c r="F117" s="76" t="s">
        <v>371</v>
      </c>
      <c r="G117" s="84">
        <f>G118</f>
        <v>398.7</v>
      </c>
      <c r="H117" s="99">
        <f>H118</f>
        <v>398.384</v>
      </c>
      <c r="I117" s="84">
        <f t="shared" si="7"/>
        <v>99.92074241284175</v>
      </c>
    </row>
    <row r="118" spans="1:9" ht="13.5">
      <c r="A118" s="80" t="s">
        <v>15</v>
      </c>
      <c r="B118" s="79">
        <v>984</v>
      </c>
      <c r="C118" s="76" t="s">
        <v>14</v>
      </c>
      <c r="D118" s="76" t="s">
        <v>373</v>
      </c>
      <c r="E118" s="76" t="s">
        <v>116</v>
      </c>
      <c r="F118" s="76" t="s">
        <v>371</v>
      </c>
      <c r="G118" s="84">
        <f>G119</f>
        <v>398.7</v>
      </c>
      <c r="H118" s="99">
        <f>H119</f>
        <v>398.384</v>
      </c>
      <c r="I118" s="84">
        <f t="shared" si="7"/>
        <v>99.92074241284175</v>
      </c>
    </row>
    <row r="119" spans="1:9" ht="13.5">
      <c r="A119" s="80" t="s">
        <v>407</v>
      </c>
      <c r="B119" s="79">
        <v>984</v>
      </c>
      <c r="C119" s="76" t="s">
        <v>14</v>
      </c>
      <c r="D119" s="76" t="s">
        <v>373</v>
      </c>
      <c r="E119" s="76" t="s">
        <v>234</v>
      </c>
      <c r="F119" s="76" t="s">
        <v>371</v>
      </c>
      <c r="G119" s="84">
        <f>G120+G125</f>
        <v>398.7</v>
      </c>
      <c r="H119" s="99">
        <f>H120+H125</f>
        <v>398.384</v>
      </c>
      <c r="I119" s="84">
        <f t="shared" si="7"/>
        <v>99.92074241284175</v>
      </c>
    </row>
    <row r="120" spans="1:9" ht="13.5">
      <c r="A120" s="47" t="s">
        <v>202</v>
      </c>
      <c r="B120" s="79">
        <v>984</v>
      </c>
      <c r="C120" s="76" t="s">
        <v>14</v>
      </c>
      <c r="D120" s="76" t="s">
        <v>373</v>
      </c>
      <c r="E120" s="76" t="s">
        <v>235</v>
      </c>
      <c r="F120" s="76" t="s">
        <v>371</v>
      </c>
      <c r="G120" s="84">
        <f>G121+G123</f>
        <v>118.69999999999999</v>
      </c>
      <c r="H120" s="99">
        <f>H121+H123</f>
        <v>118.384</v>
      </c>
      <c r="I120" s="84">
        <f t="shared" si="7"/>
        <v>99.73378264532435</v>
      </c>
    </row>
    <row r="121" spans="1:9" ht="13.5">
      <c r="A121" s="78" t="s">
        <v>237</v>
      </c>
      <c r="B121" s="79">
        <v>984</v>
      </c>
      <c r="C121" s="76" t="s">
        <v>14</v>
      </c>
      <c r="D121" s="76" t="s">
        <v>373</v>
      </c>
      <c r="E121" s="76" t="s">
        <v>236</v>
      </c>
      <c r="F121" s="76" t="s">
        <v>371</v>
      </c>
      <c r="G121" s="84">
        <f>G122</f>
        <v>91.8</v>
      </c>
      <c r="H121" s="99">
        <f>H122</f>
        <v>91.485</v>
      </c>
      <c r="I121" s="84">
        <f t="shared" si="7"/>
        <v>99.65686274509804</v>
      </c>
    </row>
    <row r="122" spans="1:9" ht="13.5">
      <c r="A122" s="86" t="s">
        <v>242</v>
      </c>
      <c r="B122" s="79">
        <v>984</v>
      </c>
      <c r="C122" s="76" t="s">
        <v>14</v>
      </c>
      <c r="D122" s="76" t="s">
        <v>373</v>
      </c>
      <c r="E122" s="76" t="s">
        <v>236</v>
      </c>
      <c r="F122" s="76" t="s">
        <v>241</v>
      </c>
      <c r="G122" s="84">
        <v>91.8</v>
      </c>
      <c r="H122" s="99">
        <v>91.485</v>
      </c>
      <c r="I122" s="84">
        <f t="shared" si="7"/>
        <v>99.65686274509804</v>
      </c>
    </row>
    <row r="123" spans="1:9" ht="13.5">
      <c r="A123" s="78" t="s">
        <v>264</v>
      </c>
      <c r="B123" s="79">
        <v>984</v>
      </c>
      <c r="C123" s="76" t="s">
        <v>14</v>
      </c>
      <c r="D123" s="76" t="s">
        <v>373</v>
      </c>
      <c r="E123" s="76" t="s">
        <v>248</v>
      </c>
      <c r="F123" s="76" t="s">
        <v>371</v>
      </c>
      <c r="G123" s="84">
        <f>G124</f>
        <v>26.9</v>
      </c>
      <c r="H123" s="99">
        <f>H124</f>
        <v>26.899</v>
      </c>
      <c r="I123" s="84">
        <f t="shared" si="7"/>
        <v>99.99628252788105</v>
      </c>
    </row>
    <row r="124" spans="1:9" ht="13.5">
      <c r="A124" s="86" t="s">
        <v>242</v>
      </c>
      <c r="B124" s="79">
        <v>984</v>
      </c>
      <c r="C124" s="76" t="s">
        <v>14</v>
      </c>
      <c r="D124" s="76" t="s">
        <v>373</v>
      </c>
      <c r="E124" s="76" t="s">
        <v>248</v>
      </c>
      <c r="F124" s="76" t="s">
        <v>241</v>
      </c>
      <c r="G124" s="84">
        <v>26.9</v>
      </c>
      <c r="H124" s="99">
        <v>26.899</v>
      </c>
      <c r="I124" s="84">
        <f t="shared" si="7"/>
        <v>99.99628252788105</v>
      </c>
    </row>
    <row r="125" spans="1:9" ht="23.25" customHeight="1">
      <c r="A125" s="96" t="s">
        <v>415</v>
      </c>
      <c r="B125" s="79">
        <v>984</v>
      </c>
      <c r="C125" s="76" t="s">
        <v>14</v>
      </c>
      <c r="D125" s="76" t="s">
        <v>373</v>
      </c>
      <c r="E125" s="76" t="s">
        <v>238</v>
      </c>
      <c r="F125" s="76" t="s">
        <v>371</v>
      </c>
      <c r="G125" s="84">
        <f>G126+G128</f>
        <v>280</v>
      </c>
      <c r="H125" s="84">
        <f>H126+H128</f>
        <v>280</v>
      </c>
      <c r="I125" s="84">
        <f t="shared" si="7"/>
        <v>100</v>
      </c>
    </row>
    <row r="126" spans="1:9" ht="27">
      <c r="A126" s="47" t="s">
        <v>56</v>
      </c>
      <c r="B126" s="79">
        <v>984</v>
      </c>
      <c r="C126" s="76" t="s">
        <v>14</v>
      </c>
      <c r="D126" s="76" t="s">
        <v>373</v>
      </c>
      <c r="E126" s="76" t="s">
        <v>416</v>
      </c>
      <c r="F126" s="76" t="s">
        <v>371</v>
      </c>
      <c r="G126" s="84">
        <f>G127</f>
        <v>50</v>
      </c>
      <c r="H126" s="84">
        <f>H127</f>
        <v>50</v>
      </c>
      <c r="I126" s="84">
        <f t="shared" si="7"/>
        <v>100</v>
      </c>
    </row>
    <row r="127" spans="1:9" ht="13.5">
      <c r="A127" s="80" t="s">
        <v>16</v>
      </c>
      <c r="B127" s="79">
        <v>984</v>
      </c>
      <c r="C127" s="76" t="s">
        <v>14</v>
      </c>
      <c r="D127" s="76" t="s">
        <v>373</v>
      </c>
      <c r="E127" s="76" t="s">
        <v>416</v>
      </c>
      <c r="F127" s="76" t="s">
        <v>10</v>
      </c>
      <c r="G127" s="84">
        <v>50</v>
      </c>
      <c r="H127" s="84">
        <v>50</v>
      </c>
      <c r="I127" s="84">
        <f t="shared" si="7"/>
        <v>100</v>
      </c>
    </row>
    <row r="128" spans="1:9" ht="13.5">
      <c r="A128" s="47" t="s">
        <v>57</v>
      </c>
      <c r="B128" s="79">
        <v>984</v>
      </c>
      <c r="C128" s="76" t="s">
        <v>14</v>
      </c>
      <c r="D128" s="76" t="s">
        <v>373</v>
      </c>
      <c r="E128" s="76" t="s">
        <v>243</v>
      </c>
      <c r="F128" s="76" t="s">
        <v>371</v>
      </c>
      <c r="G128" s="84">
        <f>G129</f>
        <v>230</v>
      </c>
      <c r="H128" s="84">
        <f>H129</f>
        <v>230</v>
      </c>
      <c r="I128" s="84">
        <f t="shared" si="7"/>
        <v>100</v>
      </c>
    </row>
    <row r="129" spans="1:9" ht="13.5">
      <c r="A129" s="80" t="s">
        <v>16</v>
      </c>
      <c r="B129" s="79">
        <v>984</v>
      </c>
      <c r="C129" s="76" t="s">
        <v>14</v>
      </c>
      <c r="D129" s="76" t="s">
        <v>373</v>
      </c>
      <c r="E129" s="76" t="s">
        <v>243</v>
      </c>
      <c r="F129" s="76" t="s">
        <v>10</v>
      </c>
      <c r="G129" s="84">
        <f>230</f>
        <v>230</v>
      </c>
      <c r="H129" s="84">
        <v>230</v>
      </c>
      <c r="I129" s="84">
        <f t="shared" si="7"/>
        <v>100</v>
      </c>
    </row>
    <row r="130" spans="1:9" ht="13.5">
      <c r="A130" s="77" t="s">
        <v>172</v>
      </c>
      <c r="B130" s="79">
        <v>984</v>
      </c>
      <c r="C130" s="76" t="s">
        <v>386</v>
      </c>
      <c r="D130" s="76" t="s">
        <v>370</v>
      </c>
      <c r="E130" s="76" t="s">
        <v>116</v>
      </c>
      <c r="F130" s="76" t="s">
        <v>371</v>
      </c>
      <c r="G130" s="93">
        <f aca="true" t="shared" si="11" ref="G130:H134">G131</f>
        <v>12.66</v>
      </c>
      <c r="H130" s="93">
        <f t="shared" si="11"/>
        <v>12.66</v>
      </c>
      <c r="I130" s="84">
        <f t="shared" si="7"/>
        <v>100</v>
      </c>
    </row>
    <row r="131" spans="1:9" ht="13.5">
      <c r="A131" s="77" t="s">
        <v>173</v>
      </c>
      <c r="B131" s="79">
        <v>984</v>
      </c>
      <c r="C131" s="76" t="s">
        <v>386</v>
      </c>
      <c r="D131" s="76" t="s">
        <v>373</v>
      </c>
      <c r="E131" s="76" t="s">
        <v>116</v>
      </c>
      <c r="F131" s="76" t="s">
        <v>371</v>
      </c>
      <c r="G131" s="93">
        <f t="shared" si="11"/>
        <v>12.66</v>
      </c>
      <c r="H131" s="93">
        <f t="shared" si="11"/>
        <v>12.66</v>
      </c>
      <c r="I131" s="84">
        <f t="shared" si="7"/>
        <v>100</v>
      </c>
    </row>
    <row r="132" spans="1:9" ht="13.5">
      <c r="A132" s="47" t="s">
        <v>115</v>
      </c>
      <c r="B132" s="79">
        <v>984</v>
      </c>
      <c r="C132" s="76" t="s">
        <v>386</v>
      </c>
      <c r="D132" s="76" t="s">
        <v>373</v>
      </c>
      <c r="E132" s="76" t="s">
        <v>189</v>
      </c>
      <c r="F132" s="76" t="s">
        <v>371</v>
      </c>
      <c r="G132" s="93">
        <f t="shared" si="11"/>
        <v>12.66</v>
      </c>
      <c r="H132" s="93">
        <f t="shared" si="11"/>
        <v>12.66</v>
      </c>
      <c r="I132" s="84">
        <f t="shared" si="7"/>
        <v>100</v>
      </c>
    </row>
    <row r="133" spans="1:9" ht="13.5">
      <c r="A133" s="77" t="s">
        <v>174</v>
      </c>
      <c r="B133" s="79">
        <v>984</v>
      </c>
      <c r="C133" s="76" t="s">
        <v>386</v>
      </c>
      <c r="D133" s="76" t="s">
        <v>373</v>
      </c>
      <c r="E133" s="76" t="s">
        <v>325</v>
      </c>
      <c r="F133" s="76" t="s">
        <v>371</v>
      </c>
      <c r="G133" s="93">
        <f t="shared" si="11"/>
        <v>12.66</v>
      </c>
      <c r="H133" s="93">
        <f t="shared" si="11"/>
        <v>12.66</v>
      </c>
      <c r="I133" s="84">
        <f t="shared" si="7"/>
        <v>100</v>
      </c>
    </row>
    <row r="134" spans="1:9" ht="13.5">
      <c r="A134" s="77" t="s">
        <v>175</v>
      </c>
      <c r="B134" s="79">
        <v>984</v>
      </c>
      <c r="C134" s="76" t="s">
        <v>386</v>
      </c>
      <c r="D134" s="76" t="s">
        <v>373</v>
      </c>
      <c r="E134" s="76" t="s">
        <v>326</v>
      </c>
      <c r="F134" s="76" t="s">
        <v>371</v>
      </c>
      <c r="G134" s="93">
        <f t="shared" si="11"/>
        <v>12.66</v>
      </c>
      <c r="H134" s="93">
        <f t="shared" si="11"/>
        <v>12.66</v>
      </c>
      <c r="I134" s="84">
        <f t="shared" si="7"/>
        <v>100</v>
      </c>
    </row>
    <row r="135" spans="1:9" ht="13.5">
      <c r="A135" s="86" t="s">
        <v>145</v>
      </c>
      <c r="B135" s="79">
        <v>984</v>
      </c>
      <c r="C135" s="76" t="s">
        <v>386</v>
      </c>
      <c r="D135" s="76" t="s">
        <v>373</v>
      </c>
      <c r="E135" s="76" t="s">
        <v>326</v>
      </c>
      <c r="F135" s="76" t="s">
        <v>144</v>
      </c>
      <c r="G135" s="93">
        <v>12.66</v>
      </c>
      <c r="H135" s="93">
        <v>12.66</v>
      </c>
      <c r="I135" s="84">
        <f t="shared" si="7"/>
        <v>100</v>
      </c>
    </row>
    <row r="136" spans="1:9" ht="13.5">
      <c r="A136" s="47" t="s">
        <v>39</v>
      </c>
      <c r="B136" s="79">
        <v>984</v>
      </c>
      <c r="C136" s="76" t="s">
        <v>38</v>
      </c>
      <c r="D136" s="76" t="s">
        <v>370</v>
      </c>
      <c r="E136" s="76" t="s">
        <v>116</v>
      </c>
      <c r="F136" s="76" t="s">
        <v>371</v>
      </c>
      <c r="G136" s="99">
        <f>G137</f>
        <v>1264.594</v>
      </c>
      <c r="H136" s="99">
        <f>H137</f>
        <v>1141.772</v>
      </c>
      <c r="I136" s="84">
        <f t="shared" si="7"/>
        <v>90.28763381765214</v>
      </c>
    </row>
    <row r="137" spans="1:9" ht="13.5">
      <c r="A137" s="47" t="s">
        <v>40</v>
      </c>
      <c r="B137" s="79">
        <v>984</v>
      </c>
      <c r="C137" s="76" t="s">
        <v>38</v>
      </c>
      <c r="D137" s="76" t="s">
        <v>375</v>
      </c>
      <c r="E137" s="76" t="s">
        <v>116</v>
      </c>
      <c r="F137" s="76" t="s">
        <v>371</v>
      </c>
      <c r="G137" s="99">
        <f>G138+G146</f>
        <v>1264.594</v>
      </c>
      <c r="H137" s="99">
        <f>H138+H146</f>
        <v>1141.772</v>
      </c>
      <c r="I137" s="84">
        <f t="shared" si="7"/>
        <v>90.28763381765214</v>
      </c>
    </row>
    <row r="138" spans="1:9" ht="13.5">
      <c r="A138" s="80" t="s">
        <v>409</v>
      </c>
      <c r="B138" s="79">
        <v>984</v>
      </c>
      <c r="C138" s="76" t="s">
        <v>38</v>
      </c>
      <c r="D138" s="76" t="s">
        <v>375</v>
      </c>
      <c r="E138" s="76" t="s">
        <v>249</v>
      </c>
      <c r="F138" s="76" t="s">
        <v>371</v>
      </c>
      <c r="G138" s="84">
        <f>G139+G142</f>
        <v>165.9</v>
      </c>
      <c r="H138" s="99">
        <f>H139+H142</f>
        <v>133.87900000000002</v>
      </c>
      <c r="I138" s="84">
        <f t="shared" si="7"/>
        <v>80.69861362266425</v>
      </c>
    </row>
    <row r="139" spans="1:9" ht="13.5">
      <c r="A139" s="47" t="s">
        <v>202</v>
      </c>
      <c r="B139" s="79">
        <v>984</v>
      </c>
      <c r="C139" s="76" t="s">
        <v>38</v>
      </c>
      <c r="D139" s="76" t="s">
        <v>375</v>
      </c>
      <c r="E139" s="76" t="s">
        <v>250</v>
      </c>
      <c r="F139" s="76" t="s">
        <v>371</v>
      </c>
      <c r="G139" s="84">
        <f>G140</f>
        <v>115.9</v>
      </c>
      <c r="H139" s="99">
        <f>H140</f>
        <v>83.879</v>
      </c>
      <c r="I139" s="84">
        <f aca="true" t="shared" si="12" ref="I139:I161">H139/G139*100</f>
        <v>72.37187230371009</v>
      </c>
    </row>
    <row r="140" spans="1:9" ht="13.5">
      <c r="A140" s="78" t="s">
        <v>252</v>
      </c>
      <c r="B140" s="79">
        <v>984</v>
      </c>
      <c r="C140" s="76" t="s">
        <v>38</v>
      </c>
      <c r="D140" s="76" t="s">
        <v>375</v>
      </c>
      <c r="E140" s="76" t="s">
        <v>251</v>
      </c>
      <c r="F140" s="76" t="s">
        <v>371</v>
      </c>
      <c r="G140" s="84">
        <f>G141</f>
        <v>115.9</v>
      </c>
      <c r="H140" s="99">
        <f>H141</f>
        <v>83.879</v>
      </c>
      <c r="I140" s="84">
        <f t="shared" si="12"/>
        <v>72.37187230371009</v>
      </c>
    </row>
    <row r="141" spans="1:9" ht="13.5">
      <c r="A141" s="86" t="s">
        <v>242</v>
      </c>
      <c r="B141" s="79">
        <v>984</v>
      </c>
      <c r="C141" s="76" t="s">
        <v>38</v>
      </c>
      <c r="D141" s="76" t="s">
        <v>375</v>
      </c>
      <c r="E141" s="76" t="s">
        <v>251</v>
      </c>
      <c r="F141" s="76" t="s">
        <v>241</v>
      </c>
      <c r="G141" s="84">
        <v>115.9</v>
      </c>
      <c r="H141" s="99">
        <v>83.879</v>
      </c>
      <c r="I141" s="84">
        <f t="shared" si="12"/>
        <v>72.37187230371009</v>
      </c>
    </row>
    <row r="142" spans="1:9" ht="27">
      <c r="A142" s="80" t="s">
        <v>239</v>
      </c>
      <c r="B142" s="79">
        <v>984</v>
      </c>
      <c r="C142" s="76" t="s">
        <v>38</v>
      </c>
      <c r="D142" s="76" t="s">
        <v>375</v>
      </c>
      <c r="E142" s="76" t="s">
        <v>253</v>
      </c>
      <c r="F142" s="76" t="s">
        <v>371</v>
      </c>
      <c r="G142" s="84">
        <f>G143</f>
        <v>50</v>
      </c>
      <c r="H142" s="84">
        <f>H143</f>
        <v>50</v>
      </c>
      <c r="I142" s="84">
        <f t="shared" si="12"/>
        <v>100</v>
      </c>
    </row>
    <row r="143" spans="1:9" ht="21.75" customHeight="1">
      <c r="A143" s="47" t="s">
        <v>179</v>
      </c>
      <c r="B143" s="79">
        <v>984</v>
      </c>
      <c r="C143" s="76" t="s">
        <v>38</v>
      </c>
      <c r="D143" s="76" t="s">
        <v>375</v>
      </c>
      <c r="E143" s="76" t="s">
        <v>254</v>
      </c>
      <c r="F143" s="76" t="s">
        <v>371</v>
      </c>
      <c r="G143" s="84">
        <f>G144</f>
        <v>50</v>
      </c>
      <c r="H143" s="84">
        <f>H144</f>
        <v>50</v>
      </c>
      <c r="I143" s="84">
        <f t="shared" si="12"/>
        <v>100</v>
      </c>
    </row>
    <row r="144" spans="1:9" ht="13.5">
      <c r="A144" s="80" t="s">
        <v>16</v>
      </c>
      <c r="B144" s="79">
        <v>984</v>
      </c>
      <c r="C144" s="76" t="s">
        <v>38</v>
      </c>
      <c r="D144" s="76" t="s">
        <v>375</v>
      </c>
      <c r="E144" s="76" t="s">
        <v>254</v>
      </c>
      <c r="F144" s="76" t="s">
        <v>10</v>
      </c>
      <c r="G144" s="84">
        <v>50</v>
      </c>
      <c r="H144" s="84">
        <v>50</v>
      </c>
      <c r="I144" s="84">
        <f t="shared" si="12"/>
        <v>100</v>
      </c>
    </row>
    <row r="145" spans="1:9" ht="13.5">
      <c r="A145" s="47" t="s">
        <v>119</v>
      </c>
      <c r="B145" s="79"/>
      <c r="C145" s="76"/>
      <c r="D145" s="76"/>
      <c r="E145" s="76" t="s">
        <v>120</v>
      </c>
      <c r="F145" s="76"/>
      <c r="G145" s="85"/>
      <c r="H145" s="85"/>
      <c r="I145" s="84"/>
    </row>
    <row r="146" spans="1:9" ht="13.5">
      <c r="A146" s="80" t="s">
        <v>2</v>
      </c>
      <c r="B146" s="79">
        <v>984</v>
      </c>
      <c r="C146" s="76" t="s">
        <v>38</v>
      </c>
      <c r="D146" s="76" t="s">
        <v>375</v>
      </c>
      <c r="E146" s="76" t="s">
        <v>121</v>
      </c>
      <c r="F146" s="76" t="s">
        <v>371</v>
      </c>
      <c r="G146" s="99">
        <f>G149+G147</f>
        <v>1098.694</v>
      </c>
      <c r="H146" s="99">
        <f>H149+H147</f>
        <v>1007.893</v>
      </c>
      <c r="I146" s="84">
        <f t="shared" si="12"/>
        <v>91.7355514820323</v>
      </c>
    </row>
    <row r="147" spans="1:9" ht="27">
      <c r="A147" s="80" t="s">
        <v>425</v>
      </c>
      <c r="B147" s="79">
        <v>984</v>
      </c>
      <c r="C147" s="76" t="s">
        <v>38</v>
      </c>
      <c r="D147" s="76" t="s">
        <v>375</v>
      </c>
      <c r="E147" s="76" t="s">
        <v>424</v>
      </c>
      <c r="F147" s="76" t="s">
        <v>371</v>
      </c>
      <c r="G147" s="99">
        <f>G148</f>
        <v>674.394</v>
      </c>
      <c r="H147" s="99">
        <f>H148</f>
        <v>646.126</v>
      </c>
      <c r="I147" s="84">
        <f t="shared" si="12"/>
        <v>95.80838500935654</v>
      </c>
    </row>
    <row r="148" spans="1:9" ht="13.5">
      <c r="A148" s="86" t="s">
        <v>242</v>
      </c>
      <c r="B148" s="79">
        <v>984</v>
      </c>
      <c r="C148" s="76" t="s">
        <v>38</v>
      </c>
      <c r="D148" s="76" t="s">
        <v>375</v>
      </c>
      <c r="E148" s="76" t="s">
        <v>424</v>
      </c>
      <c r="F148" s="76" t="s">
        <v>241</v>
      </c>
      <c r="G148" s="99">
        <f>928.426-254.032</f>
        <v>674.394</v>
      </c>
      <c r="H148" s="99">
        <v>646.126</v>
      </c>
      <c r="I148" s="84">
        <f t="shared" si="12"/>
        <v>95.80838500935654</v>
      </c>
    </row>
    <row r="149" spans="1:9" ht="13.5">
      <c r="A149" s="47" t="s">
        <v>202</v>
      </c>
      <c r="B149" s="79">
        <v>984</v>
      </c>
      <c r="C149" s="76" t="s">
        <v>38</v>
      </c>
      <c r="D149" s="76" t="s">
        <v>375</v>
      </c>
      <c r="E149" s="76" t="s">
        <v>4</v>
      </c>
      <c r="F149" s="76" t="s">
        <v>371</v>
      </c>
      <c r="G149" s="84">
        <f>G150</f>
        <v>424.3</v>
      </c>
      <c r="H149" s="99">
        <f>H150</f>
        <v>361.767</v>
      </c>
      <c r="I149" s="84">
        <f t="shared" si="12"/>
        <v>85.26207871788827</v>
      </c>
    </row>
    <row r="150" spans="1:9" ht="13.5">
      <c r="A150" s="47" t="s">
        <v>5</v>
      </c>
      <c r="B150" s="79">
        <v>984</v>
      </c>
      <c r="C150" s="76" t="s">
        <v>38</v>
      </c>
      <c r="D150" s="76" t="s">
        <v>375</v>
      </c>
      <c r="E150" s="76" t="s">
        <v>3</v>
      </c>
      <c r="F150" s="76" t="s">
        <v>371</v>
      </c>
      <c r="G150" s="84">
        <f>G151</f>
        <v>424.3</v>
      </c>
      <c r="H150" s="99">
        <f>H151</f>
        <v>361.767</v>
      </c>
      <c r="I150" s="84">
        <f t="shared" si="12"/>
        <v>85.26207871788827</v>
      </c>
    </row>
    <row r="151" spans="1:9" ht="13.5">
      <c r="A151" s="86" t="s">
        <v>242</v>
      </c>
      <c r="B151" s="79">
        <v>984</v>
      </c>
      <c r="C151" s="76" t="s">
        <v>38</v>
      </c>
      <c r="D151" s="76" t="s">
        <v>375</v>
      </c>
      <c r="E151" s="76" t="s">
        <v>3</v>
      </c>
      <c r="F151" s="76" t="s">
        <v>241</v>
      </c>
      <c r="G151" s="84">
        <v>424.3</v>
      </c>
      <c r="H151" s="99">
        <v>361.767</v>
      </c>
      <c r="I151" s="84">
        <f t="shared" si="12"/>
        <v>85.26207871788827</v>
      </c>
    </row>
    <row r="152" spans="1:9" ht="27">
      <c r="A152" s="95" t="s">
        <v>17</v>
      </c>
      <c r="B152" s="90">
        <v>994</v>
      </c>
      <c r="C152" s="76" t="s">
        <v>370</v>
      </c>
      <c r="D152" s="76" t="s">
        <v>370</v>
      </c>
      <c r="E152" s="91" t="s">
        <v>116</v>
      </c>
      <c r="F152" s="76" t="s">
        <v>125</v>
      </c>
      <c r="G152" s="85">
        <f aca="true" t="shared" si="13" ref="G152:H154">G153</f>
        <v>1430.4</v>
      </c>
      <c r="H152" s="85">
        <f t="shared" si="13"/>
        <v>1073.608</v>
      </c>
      <c r="I152" s="84">
        <f t="shared" si="12"/>
        <v>75.05648769574942</v>
      </c>
    </row>
    <row r="153" spans="1:9" ht="13.5">
      <c r="A153" s="47" t="s">
        <v>372</v>
      </c>
      <c r="B153" s="79">
        <v>994</v>
      </c>
      <c r="C153" s="76" t="s">
        <v>373</v>
      </c>
      <c r="D153" s="76" t="s">
        <v>370</v>
      </c>
      <c r="E153" s="76" t="s">
        <v>116</v>
      </c>
      <c r="F153" s="76" t="s">
        <v>371</v>
      </c>
      <c r="G153" s="85">
        <f t="shared" si="13"/>
        <v>1430.4</v>
      </c>
      <c r="H153" s="85">
        <f t="shared" si="13"/>
        <v>1073.608</v>
      </c>
      <c r="I153" s="84">
        <f t="shared" si="12"/>
        <v>75.05648769574942</v>
      </c>
    </row>
    <row r="154" spans="1:9" ht="13.5">
      <c r="A154" s="45" t="s">
        <v>378</v>
      </c>
      <c r="B154" s="79">
        <v>994</v>
      </c>
      <c r="C154" s="76" t="s">
        <v>373</v>
      </c>
      <c r="D154" s="76" t="s">
        <v>32</v>
      </c>
      <c r="E154" s="76" t="s">
        <v>116</v>
      </c>
      <c r="F154" s="76" t="s">
        <v>371</v>
      </c>
      <c r="G154" s="85">
        <f t="shared" si="13"/>
        <v>1430.4</v>
      </c>
      <c r="H154" s="85">
        <f t="shared" si="13"/>
        <v>1073.608</v>
      </c>
      <c r="I154" s="84">
        <f t="shared" si="12"/>
        <v>75.05648769574942</v>
      </c>
    </row>
    <row r="155" spans="1:9" ht="13.5">
      <c r="A155" s="92" t="s">
        <v>406</v>
      </c>
      <c r="B155" s="79">
        <v>994</v>
      </c>
      <c r="C155" s="76" t="s">
        <v>373</v>
      </c>
      <c r="D155" s="76" t="s">
        <v>32</v>
      </c>
      <c r="E155" s="76" t="s">
        <v>228</v>
      </c>
      <c r="F155" s="76" t="s">
        <v>371</v>
      </c>
      <c r="G155" s="85">
        <f>G158+G156</f>
        <v>1430.4</v>
      </c>
      <c r="H155" s="85">
        <f>H158+H156</f>
        <v>1073.608</v>
      </c>
      <c r="I155" s="84">
        <f t="shared" si="12"/>
        <v>75.05648769574942</v>
      </c>
    </row>
    <row r="156" spans="1:9" ht="13.5">
      <c r="A156" s="92" t="s">
        <v>270</v>
      </c>
      <c r="B156" s="79">
        <v>994</v>
      </c>
      <c r="C156" s="76" t="s">
        <v>373</v>
      </c>
      <c r="D156" s="76" t="s">
        <v>32</v>
      </c>
      <c r="E156" s="76" t="s">
        <v>230</v>
      </c>
      <c r="F156" s="76" t="s">
        <v>371</v>
      </c>
      <c r="G156" s="85">
        <f>G157</f>
        <v>464.9</v>
      </c>
      <c r="H156" s="85">
        <f>H157</f>
        <v>395.997</v>
      </c>
      <c r="I156" s="84">
        <f t="shared" si="12"/>
        <v>85.17896321789632</v>
      </c>
    </row>
    <row r="157" spans="1:9" ht="13.5">
      <c r="A157" s="47" t="s">
        <v>240</v>
      </c>
      <c r="B157" s="79">
        <v>994</v>
      </c>
      <c r="C157" s="76" t="s">
        <v>373</v>
      </c>
      <c r="D157" s="76" t="s">
        <v>32</v>
      </c>
      <c r="E157" s="76" t="s">
        <v>230</v>
      </c>
      <c r="F157" s="76" t="s">
        <v>265</v>
      </c>
      <c r="G157" s="85">
        <v>464.9</v>
      </c>
      <c r="H157" s="85">
        <v>395.997</v>
      </c>
      <c r="I157" s="84">
        <f t="shared" si="12"/>
        <v>85.17896321789632</v>
      </c>
    </row>
    <row r="158" spans="1:9" ht="13.5">
      <c r="A158" s="47" t="s">
        <v>202</v>
      </c>
      <c r="B158" s="79">
        <v>994</v>
      </c>
      <c r="C158" s="76" t="s">
        <v>373</v>
      </c>
      <c r="D158" s="76" t="s">
        <v>32</v>
      </c>
      <c r="E158" s="76" t="s">
        <v>231</v>
      </c>
      <c r="F158" s="76" t="s">
        <v>371</v>
      </c>
      <c r="G158" s="84">
        <f>G159</f>
        <v>965.5</v>
      </c>
      <c r="H158" s="99">
        <f>H159</f>
        <v>677.611</v>
      </c>
      <c r="I158" s="84">
        <f t="shared" si="12"/>
        <v>70.18239254272399</v>
      </c>
    </row>
    <row r="159" spans="1:9" ht="13.5">
      <c r="A159" s="47" t="s">
        <v>233</v>
      </c>
      <c r="B159" s="79">
        <v>994</v>
      </c>
      <c r="C159" s="76" t="s">
        <v>373</v>
      </c>
      <c r="D159" s="76" t="s">
        <v>32</v>
      </c>
      <c r="E159" s="76" t="s">
        <v>232</v>
      </c>
      <c r="F159" s="76" t="s">
        <v>371</v>
      </c>
      <c r="G159" s="84">
        <f>G160+G161</f>
        <v>965.5</v>
      </c>
      <c r="H159" s="99">
        <f>H160+H161</f>
        <v>677.611</v>
      </c>
      <c r="I159" s="84">
        <f t="shared" si="12"/>
        <v>70.18239254272399</v>
      </c>
    </row>
    <row r="160" spans="1:9" ht="13.5">
      <c r="A160" s="86" t="s">
        <v>242</v>
      </c>
      <c r="B160" s="79">
        <v>994</v>
      </c>
      <c r="C160" s="76" t="s">
        <v>373</v>
      </c>
      <c r="D160" s="76" t="s">
        <v>32</v>
      </c>
      <c r="E160" s="76" t="s">
        <v>232</v>
      </c>
      <c r="F160" s="76" t="s">
        <v>241</v>
      </c>
      <c r="G160" s="84">
        <v>961.5</v>
      </c>
      <c r="H160" s="99">
        <v>677.211</v>
      </c>
      <c r="I160" s="84">
        <f t="shared" si="12"/>
        <v>70.43276131045242</v>
      </c>
    </row>
    <row r="161" spans="1:9" ht="13.5">
      <c r="A161" s="86" t="s">
        <v>149</v>
      </c>
      <c r="B161" s="79">
        <v>994</v>
      </c>
      <c r="C161" s="76" t="s">
        <v>373</v>
      </c>
      <c r="D161" s="76" t="s">
        <v>32</v>
      </c>
      <c r="E161" s="76" t="s">
        <v>232</v>
      </c>
      <c r="F161" s="76" t="s">
        <v>148</v>
      </c>
      <c r="G161" s="84">
        <v>4</v>
      </c>
      <c r="H161" s="84">
        <v>0.4</v>
      </c>
      <c r="I161" s="84">
        <f t="shared" si="12"/>
        <v>10</v>
      </c>
    </row>
  </sheetData>
  <sheetProtection/>
  <mergeCells count="3">
    <mergeCell ref="A6:G6"/>
    <mergeCell ref="A7:G7"/>
    <mergeCell ref="A5:G5"/>
  </mergeCells>
  <printOptions/>
  <pageMargins left="0.44" right="0.24" top="0.49" bottom="0.26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3"/>
  <sheetViews>
    <sheetView tabSelected="1" zoomScalePageLayoutView="0" workbookViewId="0" topLeftCell="A1">
      <selection activeCell="B11" sqref="B11"/>
    </sheetView>
  </sheetViews>
  <sheetFormatPr defaultColWidth="9.00390625" defaultRowHeight="12.75" outlineLevelRow="1"/>
  <cols>
    <col min="1" max="1" width="49.625" style="0" customWidth="1"/>
    <col min="2" max="2" width="23.625" style="0" customWidth="1"/>
    <col min="3" max="3" width="11.125" style="0" customWidth="1"/>
    <col min="4" max="4" width="10.125" style="0" customWidth="1"/>
  </cols>
  <sheetData>
    <row r="1" spans="1:4" ht="11.25" customHeight="1">
      <c r="A1" s="30"/>
      <c r="B1" s="202" t="s">
        <v>458</v>
      </c>
      <c r="C1" s="203"/>
      <c r="D1" s="203"/>
    </row>
    <row r="2" spans="1:4" ht="11.25" customHeight="1">
      <c r="A2" s="30"/>
      <c r="B2" s="202" t="s">
        <v>58</v>
      </c>
      <c r="C2" s="203"/>
      <c r="D2" s="203"/>
    </row>
    <row r="3" spans="1:4" ht="12.75" customHeight="1">
      <c r="A3" s="30"/>
      <c r="B3" s="202" t="s">
        <v>464</v>
      </c>
      <c r="C3" s="204"/>
      <c r="D3" s="204"/>
    </row>
    <row r="4" spans="1:4" s="35" customFormat="1" ht="13.5" hidden="1" outlineLevel="1">
      <c r="A4" s="34"/>
      <c r="B4" s="206" t="s">
        <v>443</v>
      </c>
      <c r="C4" s="206"/>
      <c r="D4" s="50" t="s">
        <v>444</v>
      </c>
    </row>
    <row r="5" spans="1:4" s="35" customFormat="1" ht="12.75" collapsed="1">
      <c r="A5" s="34"/>
      <c r="B5" s="36"/>
      <c r="C5" s="37"/>
      <c r="D5"/>
    </row>
    <row r="6" spans="1:3" ht="12.75">
      <c r="A6" s="207" t="s">
        <v>73</v>
      </c>
      <c r="B6" s="207"/>
      <c r="C6" s="207"/>
    </row>
    <row r="7" spans="1:3" ht="12.75">
      <c r="A7" s="207" t="s">
        <v>101</v>
      </c>
      <c r="B7" s="207"/>
      <c r="C7" s="207"/>
    </row>
    <row r="8" spans="1:3" ht="12.75">
      <c r="A8" s="207" t="s">
        <v>100</v>
      </c>
      <c r="B8" s="207"/>
      <c r="C8" s="207"/>
    </row>
    <row r="9" spans="1:3" ht="12.75">
      <c r="A9" s="207" t="s">
        <v>460</v>
      </c>
      <c r="B9" s="207"/>
      <c r="C9" s="207"/>
    </row>
    <row r="10" spans="1:3" ht="12.75">
      <c r="A10" s="175"/>
      <c r="B10" s="175"/>
      <c r="C10" s="176" t="s">
        <v>102</v>
      </c>
    </row>
    <row r="11" spans="1:4" ht="38.25">
      <c r="A11" s="177" t="s">
        <v>366</v>
      </c>
      <c r="B11" s="177" t="s">
        <v>301</v>
      </c>
      <c r="C11" s="26" t="s">
        <v>452</v>
      </c>
      <c r="D11" s="26" t="s">
        <v>453</v>
      </c>
    </row>
    <row r="12" spans="1:4" ht="29.25" customHeight="1">
      <c r="A12" s="178" t="s">
        <v>74</v>
      </c>
      <c r="B12" s="57" t="s">
        <v>75</v>
      </c>
      <c r="C12" s="179">
        <f>C23</f>
        <v>1604.4440000000031</v>
      </c>
      <c r="D12" s="182">
        <f>D23</f>
        <v>965.9259999999977</v>
      </c>
    </row>
    <row r="13" spans="1:4" ht="12.75" hidden="1" outlineLevel="1">
      <c r="A13" s="178" t="s">
        <v>76</v>
      </c>
      <c r="B13" s="57"/>
      <c r="C13" s="56"/>
      <c r="D13" s="81"/>
    </row>
    <row r="14" spans="1:4" ht="25.5" hidden="1" outlineLevel="1">
      <c r="A14" s="52" t="s">
        <v>143</v>
      </c>
      <c r="B14" s="174" t="s">
        <v>142</v>
      </c>
      <c r="C14" s="54">
        <f>C17-C15</f>
        <v>0</v>
      </c>
      <c r="D14" s="81"/>
    </row>
    <row r="15" spans="1:4" ht="38.25" hidden="1" outlineLevel="1">
      <c r="A15" s="52" t="s">
        <v>150</v>
      </c>
      <c r="B15" s="55" t="s">
        <v>151</v>
      </c>
      <c r="C15" s="56">
        <f>C16</f>
        <v>0</v>
      </c>
      <c r="D15" s="81"/>
    </row>
    <row r="16" spans="1:4" ht="37.5" customHeight="1" hidden="1" outlineLevel="1">
      <c r="A16" s="52" t="s">
        <v>153</v>
      </c>
      <c r="B16" s="55" t="s">
        <v>154</v>
      </c>
      <c r="C16" s="56"/>
      <c r="D16" s="81"/>
    </row>
    <row r="17" spans="1:4" ht="38.25" hidden="1" outlineLevel="1">
      <c r="A17" s="52" t="s">
        <v>152</v>
      </c>
      <c r="B17" s="55" t="s">
        <v>155</v>
      </c>
      <c r="C17" s="56">
        <f>C18</f>
        <v>0</v>
      </c>
      <c r="D17" s="81"/>
    </row>
    <row r="18" spans="1:4" ht="38.25" customHeight="1" hidden="1" outlineLevel="1">
      <c r="A18" s="52" t="s">
        <v>400</v>
      </c>
      <c r="B18" s="55" t="s">
        <v>156</v>
      </c>
      <c r="C18" s="56"/>
      <c r="D18" s="81"/>
    </row>
    <row r="19" spans="1:4" ht="30" customHeight="1" collapsed="1">
      <c r="A19" s="178" t="s">
        <v>77</v>
      </c>
      <c r="B19" s="57" t="s">
        <v>78</v>
      </c>
      <c r="C19" s="180">
        <v>0</v>
      </c>
      <c r="D19" s="180">
        <v>0</v>
      </c>
    </row>
    <row r="20" spans="1:4" ht="25.5" customHeight="1">
      <c r="A20" s="178" t="s">
        <v>79</v>
      </c>
      <c r="B20" s="57" t="s">
        <v>80</v>
      </c>
      <c r="C20" s="180">
        <v>0</v>
      </c>
      <c r="D20" s="180">
        <v>0</v>
      </c>
    </row>
    <row r="21" spans="1:4" ht="78.75" customHeight="1">
      <c r="A21" s="178" t="s">
        <v>81</v>
      </c>
      <c r="B21" s="57" t="s">
        <v>82</v>
      </c>
      <c r="C21" s="180">
        <v>0</v>
      </c>
      <c r="D21" s="180">
        <v>0</v>
      </c>
    </row>
    <row r="22" spans="1:4" ht="76.5" customHeight="1">
      <c r="A22" s="178" t="s">
        <v>83</v>
      </c>
      <c r="B22" s="57" t="s">
        <v>99</v>
      </c>
      <c r="C22" s="180">
        <v>0</v>
      </c>
      <c r="D22" s="180">
        <v>0</v>
      </c>
    </row>
    <row r="23" spans="1:4" ht="25.5">
      <c r="A23" s="178" t="s">
        <v>84</v>
      </c>
      <c r="B23" s="57" t="s">
        <v>85</v>
      </c>
      <c r="C23" s="179">
        <f>C29-C25</f>
        <v>1604.4440000000031</v>
      </c>
      <c r="D23" s="182">
        <f>D29-D25</f>
        <v>965.9259999999977</v>
      </c>
    </row>
    <row r="24" spans="1:4" ht="15" customHeight="1">
      <c r="A24" s="178" t="s">
        <v>86</v>
      </c>
      <c r="B24" s="57" t="s">
        <v>87</v>
      </c>
      <c r="C24" s="179">
        <f aca="true" t="shared" si="0" ref="C24:D26">C25</f>
        <v>13248.394</v>
      </c>
      <c r="D24" s="182">
        <f t="shared" si="0"/>
        <v>13123.762000000002</v>
      </c>
    </row>
    <row r="25" spans="1:4" ht="15" customHeight="1">
      <c r="A25" s="178" t="s">
        <v>88</v>
      </c>
      <c r="B25" s="57" t="s">
        <v>89</v>
      </c>
      <c r="C25" s="179">
        <f t="shared" si="0"/>
        <v>13248.394</v>
      </c>
      <c r="D25" s="182">
        <f t="shared" si="0"/>
        <v>13123.762000000002</v>
      </c>
    </row>
    <row r="26" spans="1:4" ht="12.75">
      <c r="A26" s="178" t="s">
        <v>90</v>
      </c>
      <c r="B26" s="57" t="s">
        <v>91</v>
      </c>
      <c r="C26" s="179">
        <f t="shared" si="0"/>
        <v>13248.394</v>
      </c>
      <c r="D26" s="182">
        <f t="shared" si="0"/>
        <v>13123.762000000002</v>
      </c>
    </row>
    <row r="27" spans="1:4" ht="25.5">
      <c r="A27" s="178" t="s">
        <v>103</v>
      </c>
      <c r="B27" s="57" t="s">
        <v>106</v>
      </c>
      <c r="C27" s="179">
        <f>'прил.№ 1'!C109</f>
        <v>13248.394</v>
      </c>
      <c r="D27" s="182">
        <f>'прил.№ 1'!D109</f>
        <v>13123.762000000002</v>
      </c>
    </row>
    <row r="28" spans="1:4" ht="15" customHeight="1">
      <c r="A28" s="178" t="s">
        <v>92</v>
      </c>
      <c r="B28" s="57" t="s">
        <v>93</v>
      </c>
      <c r="C28" s="179">
        <f aca="true" t="shared" si="1" ref="C28:D30">C29</f>
        <v>14852.838000000003</v>
      </c>
      <c r="D28" s="182">
        <f t="shared" si="1"/>
        <v>14089.688</v>
      </c>
    </row>
    <row r="29" spans="1:4" ht="15" customHeight="1">
      <c r="A29" s="178" t="s">
        <v>94</v>
      </c>
      <c r="B29" s="57" t="s">
        <v>95</v>
      </c>
      <c r="C29" s="179">
        <f t="shared" si="1"/>
        <v>14852.838000000003</v>
      </c>
      <c r="D29" s="182">
        <f t="shared" si="1"/>
        <v>14089.688</v>
      </c>
    </row>
    <row r="30" spans="1:4" ht="14.25" customHeight="1">
      <c r="A30" s="181" t="s">
        <v>96</v>
      </c>
      <c r="B30" s="55" t="s">
        <v>97</v>
      </c>
      <c r="C30" s="179">
        <f t="shared" si="1"/>
        <v>14852.838000000003</v>
      </c>
      <c r="D30" s="182">
        <f t="shared" si="1"/>
        <v>14089.688</v>
      </c>
    </row>
    <row r="31" spans="1:4" ht="25.5">
      <c r="A31" s="181" t="s">
        <v>104</v>
      </c>
      <c r="B31" s="55" t="s">
        <v>105</v>
      </c>
      <c r="C31" s="179">
        <f>' прил № 2'!D12</f>
        <v>14852.838000000003</v>
      </c>
      <c r="D31" s="182">
        <f>' прил № 2'!E12</f>
        <v>14089.688</v>
      </c>
    </row>
    <row r="32" spans="1:3" ht="15.75">
      <c r="A32" s="31"/>
      <c r="B32" s="31"/>
      <c r="C32" s="32"/>
    </row>
    <row r="33" spans="1:3" ht="15.75">
      <c r="A33" s="205" t="s">
        <v>98</v>
      </c>
      <c r="B33" s="205"/>
      <c r="C33" s="205"/>
    </row>
    <row r="34" spans="1:3" ht="15">
      <c r="A34" s="33"/>
      <c r="B34" s="33"/>
      <c r="C34" s="33"/>
    </row>
    <row r="35" spans="1:3" ht="15">
      <c r="A35" s="33"/>
      <c r="B35" s="33"/>
      <c r="C35" s="33"/>
    </row>
    <row r="36" spans="1:3" ht="15">
      <c r="A36" s="33"/>
      <c r="B36" s="33"/>
      <c r="C36" s="33"/>
    </row>
    <row r="37" spans="1:3" ht="15">
      <c r="A37" s="33"/>
      <c r="B37" s="33"/>
      <c r="C37" s="33"/>
    </row>
    <row r="38" spans="1:3" ht="15">
      <c r="A38" s="33"/>
      <c r="B38" s="33"/>
      <c r="C38" s="33"/>
    </row>
    <row r="39" spans="1:3" ht="15">
      <c r="A39" s="33"/>
      <c r="B39" s="33"/>
      <c r="C39" s="33"/>
    </row>
    <row r="40" spans="1:3" ht="15">
      <c r="A40" s="33"/>
      <c r="B40" s="33"/>
      <c r="C40" s="33"/>
    </row>
    <row r="41" spans="1:3" ht="15">
      <c r="A41" s="33"/>
      <c r="B41" s="33"/>
      <c r="C41" s="33"/>
    </row>
    <row r="42" spans="1:3" ht="15">
      <c r="A42" s="33"/>
      <c r="B42" s="33"/>
      <c r="C42" s="33"/>
    </row>
    <row r="43" spans="1:3" ht="15">
      <c r="A43" s="33"/>
      <c r="B43" s="33"/>
      <c r="C43" s="33"/>
    </row>
    <row r="44" spans="1:3" ht="15">
      <c r="A44" s="33"/>
      <c r="B44" s="33"/>
      <c r="C44" s="33"/>
    </row>
    <row r="45" spans="1:3" ht="15">
      <c r="A45" s="33"/>
      <c r="B45" s="33"/>
      <c r="C45" s="33"/>
    </row>
    <row r="46" spans="1:3" ht="15">
      <c r="A46" s="33"/>
      <c r="B46" s="33"/>
      <c r="C46" s="33"/>
    </row>
    <row r="47" spans="1:3" ht="15">
      <c r="A47" s="33"/>
      <c r="B47" s="33"/>
      <c r="C47" s="33"/>
    </row>
    <row r="48" spans="1:3" ht="15">
      <c r="A48" s="33"/>
      <c r="B48" s="33"/>
      <c r="C48" s="33"/>
    </row>
    <row r="49" spans="1:3" ht="15">
      <c r="A49" s="33"/>
      <c r="B49" s="33"/>
      <c r="C49" s="33"/>
    </row>
    <row r="50" spans="1:3" ht="15">
      <c r="A50" s="33"/>
      <c r="B50" s="33"/>
      <c r="C50" s="33"/>
    </row>
    <row r="51" spans="1:3" ht="15">
      <c r="A51" s="33"/>
      <c r="B51" s="33"/>
      <c r="C51" s="33"/>
    </row>
    <row r="52" spans="1:3" ht="15">
      <c r="A52" s="33"/>
      <c r="B52" s="33"/>
      <c r="C52" s="33"/>
    </row>
    <row r="53" spans="1:3" ht="15">
      <c r="A53" s="33"/>
      <c r="B53" s="33"/>
      <c r="C53" s="33"/>
    </row>
    <row r="54" spans="1:3" ht="15">
      <c r="A54" s="33"/>
      <c r="B54" s="33"/>
      <c r="C54" s="33"/>
    </row>
    <row r="55" spans="1:3" ht="15">
      <c r="A55" s="33"/>
      <c r="B55" s="33"/>
      <c r="C55" s="33"/>
    </row>
    <row r="56" spans="1:3" ht="15">
      <c r="A56" s="33"/>
      <c r="B56" s="33"/>
      <c r="C56" s="33"/>
    </row>
    <row r="57" spans="1:3" ht="15">
      <c r="A57" s="33"/>
      <c r="B57" s="33"/>
      <c r="C57" s="33"/>
    </row>
    <row r="58" spans="1:3" ht="15">
      <c r="A58" s="33"/>
      <c r="B58" s="33"/>
      <c r="C58" s="33"/>
    </row>
    <row r="59" spans="1:3" ht="15">
      <c r="A59" s="33"/>
      <c r="B59" s="33"/>
      <c r="C59" s="33"/>
    </row>
    <row r="60" spans="1:3" ht="15">
      <c r="A60" s="33"/>
      <c r="B60" s="33"/>
      <c r="C60" s="33"/>
    </row>
    <row r="61" spans="1:3" ht="15">
      <c r="A61" s="33"/>
      <c r="B61" s="33"/>
      <c r="C61" s="33"/>
    </row>
    <row r="62" spans="1:3" ht="15">
      <c r="A62" s="33"/>
      <c r="B62" s="33"/>
      <c r="C62" s="33"/>
    </row>
    <row r="63" spans="1:3" ht="15">
      <c r="A63" s="33"/>
      <c r="B63" s="33"/>
      <c r="C63" s="33"/>
    </row>
    <row r="64" spans="1:3" ht="15">
      <c r="A64" s="33"/>
      <c r="B64" s="33"/>
      <c r="C64" s="33"/>
    </row>
    <row r="65" spans="1:3" ht="15">
      <c r="A65" s="33"/>
      <c r="B65" s="33"/>
      <c r="C65" s="33"/>
    </row>
    <row r="66" spans="1:3" ht="15">
      <c r="A66" s="33"/>
      <c r="B66" s="33"/>
      <c r="C66" s="33"/>
    </row>
    <row r="67" spans="1:3" ht="15">
      <c r="A67" s="33"/>
      <c r="B67" s="33"/>
      <c r="C67" s="33"/>
    </row>
    <row r="68" spans="1:3" ht="15">
      <c r="A68" s="33"/>
      <c r="B68" s="33"/>
      <c r="C68" s="33"/>
    </row>
    <row r="69" spans="1:3" ht="15">
      <c r="A69" s="33"/>
      <c r="B69" s="33"/>
      <c r="C69" s="33"/>
    </row>
    <row r="70" spans="1:3" ht="15">
      <c r="A70" s="33"/>
      <c r="B70" s="33"/>
      <c r="C70" s="33"/>
    </row>
    <row r="71" spans="1:3" ht="15">
      <c r="A71" s="33"/>
      <c r="B71" s="33"/>
      <c r="C71" s="33"/>
    </row>
    <row r="72" spans="1:3" ht="15">
      <c r="A72" s="33"/>
      <c r="B72" s="33"/>
      <c r="C72" s="33"/>
    </row>
    <row r="73" spans="1:3" ht="15">
      <c r="A73" s="33"/>
      <c r="B73" s="33"/>
      <c r="C73" s="33"/>
    </row>
    <row r="74" spans="1:3" ht="15">
      <c r="A74" s="33"/>
      <c r="B74" s="33"/>
      <c r="C74" s="33"/>
    </row>
    <row r="75" spans="1:3" ht="15">
      <c r="A75" s="33"/>
      <c r="B75" s="33"/>
      <c r="C75" s="33"/>
    </row>
    <row r="76" spans="1:3" ht="15">
      <c r="A76" s="33"/>
      <c r="B76" s="33"/>
      <c r="C76" s="33"/>
    </row>
    <row r="77" spans="1:3" ht="15">
      <c r="A77" s="33"/>
      <c r="B77" s="33"/>
      <c r="C77" s="33"/>
    </row>
    <row r="78" spans="1:3" ht="15">
      <c r="A78" s="33"/>
      <c r="B78" s="33"/>
      <c r="C78" s="33"/>
    </row>
    <row r="79" spans="1:3" ht="15">
      <c r="A79" s="33"/>
      <c r="B79" s="33"/>
      <c r="C79" s="33"/>
    </row>
    <row r="80" spans="1:3" ht="15">
      <c r="A80" s="33"/>
      <c r="B80" s="33"/>
      <c r="C80" s="33"/>
    </row>
    <row r="81" spans="1:3" ht="15">
      <c r="A81" s="33"/>
      <c r="B81" s="33"/>
      <c r="C81" s="33"/>
    </row>
    <row r="82" spans="1:3" ht="15">
      <c r="A82" s="33"/>
      <c r="B82" s="33"/>
      <c r="C82" s="33"/>
    </row>
    <row r="83" spans="1:3" ht="15">
      <c r="A83" s="33"/>
      <c r="B83" s="33"/>
      <c r="C83" s="33"/>
    </row>
    <row r="84" spans="1:3" ht="15">
      <c r="A84" s="33"/>
      <c r="B84" s="33"/>
      <c r="C84" s="33"/>
    </row>
    <row r="85" spans="1:3" ht="15">
      <c r="A85" s="33"/>
      <c r="B85" s="33"/>
      <c r="C85" s="33"/>
    </row>
    <row r="86" spans="1:3" ht="15">
      <c r="A86" s="33"/>
      <c r="B86" s="33"/>
      <c r="C86" s="33"/>
    </row>
    <row r="87" spans="1:3" ht="15">
      <c r="A87" s="33"/>
      <c r="B87" s="33"/>
      <c r="C87" s="33"/>
    </row>
    <row r="88" spans="1:3" ht="15">
      <c r="A88" s="33"/>
      <c r="B88" s="33"/>
      <c r="C88" s="33"/>
    </row>
    <row r="89" spans="1:3" ht="15">
      <c r="A89" s="33"/>
      <c r="B89" s="33"/>
      <c r="C89" s="33"/>
    </row>
    <row r="90" spans="1:3" ht="15">
      <c r="A90" s="33"/>
      <c r="B90" s="33"/>
      <c r="C90" s="33"/>
    </row>
    <row r="91" spans="1:3" ht="15">
      <c r="A91" s="33"/>
      <c r="B91" s="33"/>
      <c r="C91" s="33"/>
    </row>
    <row r="92" spans="1:3" ht="15">
      <c r="A92" s="33"/>
      <c r="B92" s="33"/>
      <c r="C92" s="33"/>
    </row>
    <row r="93" spans="1:3" ht="15">
      <c r="A93" s="33"/>
      <c r="B93" s="33"/>
      <c r="C93" s="33"/>
    </row>
    <row r="94" spans="1:3" ht="15">
      <c r="A94" s="33"/>
      <c r="B94" s="33"/>
      <c r="C94" s="33"/>
    </row>
    <row r="95" spans="1:3" ht="15">
      <c r="A95" s="33"/>
      <c r="B95" s="33"/>
      <c r="C95" s="33"/>
    </row>
    <row r="96" spans="1:3" ht="15">
      <c r="A96" s="33"/>
      <c r="B96" s="33"/>
      <c r="C96" s="33"/>
    </row>
    <row r="97" spans="1:3" ht="15">
      <c r="A97" s="33"/>
      <c r="B97" s="33"/>
      <c r="C97" s="33"/>
    </row>
    <row r="98" spans="1:3" ht="15">
      <c r="A98" s="33"/>
      <c r="B98" s="33"/>
      <c r="C98" s="33"/>
    </row>
    <row r="99" spans="1:3" ht="15">
      <c r="A99" s="33"/>
      <c r="B99" s="33"/>
      <c r="C99" s="33"/>
    </row>
    <row r="100" spans="1:3" ht="15">
      <c r="A100" s="33"/>
      <c r="B100" s="33"/>
      <c r="C100" s="33"/>
    </row>
    <row r="101" spans="1:3" ht="15">
      <c r="A101" s="33"/>
      <c r="B101" s="33"/>
      <c r="C101" s="33"/>
    </row>
    <row r="102" spans="1:3" ht="15">
      <c r="A102" s="33"/>
      <c r="B102" s="33"/>
      <c r="C102" s="33"/>
    </row>
    <row r="103" spans="1:3" ht="15">
      <c r="A103" s="33"/>
      <c r="B103" s="33"/>
      <c r="C103" s="33"/>
    </row>
    <row r="104" spans="1:3" ht="15">
      <c r="A104" s="33"/>
      <c r="B104" s="33"/>
      <c r="C104" s="33"/>
    </row>
    <row r="105" spans="1:3" ht="15">
      <c r="A105" s="33"/>
      <c r="B105" s="33"/>
      <c r="C105" s="33"/>
    </row>
    <row r="106" spans="1:3" ht="15">
      <c r="A106" s="33"/>
      <c r="B106" s="33"/>
      <c r="C106" s="33"/>
    </row>
    <row r="107" spans="1:3" ht="15">
      <c r="A107" s="33"/>
      <c r="B107" s="33"/>
      <c r="C107" s="33"/>
    </row>
    <row r="108" spans="1:3" ht="15">
      <c r="A108" s="33"/>
      <c r="B108" s="33"/>
      <c r="C108" s="33"/>
    </row>
    <row r="109" spans="1:3" ht="15">
      <c r="A109" s="33"/>
      <c r="B109" s="33"/>
      <c r="C109" s="33"/>
    </row>
    <row r="110" spans="1:3" ht="15">
      <c r="A110" s="33"/>
      <c r="B110" s="33"/>
      <c r="C110" s="33"/>
    </row>
    <row r="111" spans="1:3" ht="15">
      <c r="A111" s="33"/>
      <c r="B111" s="33"/>
      <c r="C111" s="33"/>
    </row>
    <row r="112" spans="1:3" ht="15">
      <c r="A112" s="33"/>
      <c r="B112" s="33"/>
      <c r="C112" s="33"/>
    </row>
    <row r="113" spans="1:3" ht="15">
      <c r="A113" s="33"/>
      <c r="B113" s="33"/>
      <c r="C113" s="33"/>
    </row>
    <row r="114" spans="1:3" ht="15">
      <c r="A114" s="33"/>
      <c r="B114" s="33"/>
      <c r="C114" s="33"/>
    </row>
    <row r="115" spans="1:3" ht="15">
      <c r="A115" s="33"/>
      <c r="B115" s="33"/>
      <c r="C115" s="33"/>
    </row>
    <row r="116" spans="1:3" ht="15">
      <c r="A116" s="33"/>
      <c r="B116" s="33"/>
      <c r="C116" s="33"/>
    </row>
    <row r="117" spans="1:3" ht="15">
      <c r="A117" s="33"/>
      <c r="B117" s="33"/>
      <c r="C117" s="33"/>
    </row>
    <row r="118" spans="1:3" ht="15">
      <c r="A118" s="33"/>
      <c r="B118" s="33"/>
      <c r="C118" s="33"/>
    </row>
    <row r="119" spans="1:3" ht="15">
      <c r="A119" s="33"/>
      <c r="B119" s="33"/>
      <c r="C119" s="33"/>
    </row>
    <row r="120" spans="1:3" ht="15">
      <c r="A120" s="33"/>
      <c r="B120" s="33"/>
      <c r="C120" s="33"/>
    </row>
    <row r="121" spans="1:3" ht="15">
      <c r="A121" s="33"/>
      <c r="B121" s="33"/>
      <c r="C121" s="33"/>
    </row>
    <row r="122" spans="1:3" ht="15">
      <c r="A122" s="33"/>
      <c r="B122" s="33"/>
      <c r="C122" s="33"/>
    </row>
    <row r="123" spans="1:3" ht="15">
      <c r="A123" s="33"/>
      <c r="B123" s="33"/>
      <c r="C123" s="33"/>
    </row>
    <row r="124" spans="1:3" ht="15">
      <c r="A124" s="33"/>
      <c r="B124" s="33"/>
      <c r="C124" s="33"/>
    </row>
    <row r="125" spans="1:3" ht="15">
      <c r="A125" s="33"/>
      <c r="B125" s="33"/>
      <c r="C125" s="33"/>
    </row>
    <row r="126" spans="1:3" ht="15">
      <c r="A126" s="33"/>
      <c r="B126" s="33"/>
      <c r="C126" s="33"/>
    </row>
    <row r="127" spans="1:3" ht="15">
      <c r="A127" s="33"/>
      <c r="B127" s="33"/>
      <c r="C127" s="33"/>
    </row>
    <row r="128" spans="1:3" ht="15">
      <c r="A128" s="33"/>
      <c r="B128" s="33"/>
      <c r="C128" s="33"/>
    </row>
    <row r="129" spans="1:3" ht="15">
      <c r="A129" s="33"/>
      <c r="B129" s="33"/>
      <c r="C129" s="33"/>
    </row>
    <row r="130" spans="1:3" ht="15">
      <c r="A130" s="33"/>
      <c r="B130" s="33"/>
      <c r="C130" s="33"/>
    </row>
    <row r="131" spans="1:3" ht="15">
      <c r="A131" s="33"/>
      <c r="B131" s="33"/>
      <c r="C131" s="33"/>
    </row>
    <row r="132" spans="1:3" ht="15">
      <c r="A132" s="33"/>
      <c r="B132" s="33"/>
      <c r="C132" s="33"/>
    </row>
    <row r="133" spans="1:3" ht="15">
      <c r="A133" s="33"/>
      <c r="B133" s="33"/>
      <c r="C133" s="33"/>
    </row>
    <row r="134" spans="1:3" ht="15">
      <c r="A134" s="33"/>
      <c r="B134" s="33"/>
      <c r="C134" s="33"/>
    </row>
    <row r="135" spans="1:3" ht="15">
      <c r="A135" s="33"/>
      <c r="B135" s="33"/>
      <c r="C135" s="33"/>
    </row>
    <row r="136" spans="1:3" ht="15">
      <c r="A136" s="33"/>
      <c r="B136" s="33"/>
      <c r="C136" s="33"/>
    </row>
    <row r="137" spans="1:3" ht="15">
      <c r="A137" s="33"/>
      <c r="B137" s="33"/>
      <c r="C137" s="33"/>
    </row>
    <row r="138" spans="1:3" ht="15">
      <c r="A138" s="33"/>
      <c r="B138" s="33"/>
      <c r="C138" s="33"/>
    </row>
    <row r="139" spans="1:3" ht="15">
      <c r="A139" s="33"/>
      <c r="B139" s="33"/>
      <c r="C139" s="33"/>
    </row>
    <row r="140" spans="1:3" ht="15">
      <c r="A140" s="33"/>
      <c r="B140" s="33"/>
      <c r="C140" s="33"/>
    </row>
    <row r="141" spans="1:3" ht="15">
      <c r="A141" s="33"/>
      <c r="B141" s="33"/>
      <c r="C141" s="33"/>
    </row>
    <row r="142" spans="1:3" ht="15">
      <c r="A142" s="33"/>
      <c r="B142" s="33"/>
      <c r="C142" s="33"/>
    </row>
    <row r="143" spans="1:3" ht="15">
      <c r="A143" s="33"/>
      <c r="B143" s="33"/>
      <c r="C143" s="33"/>
    </row>
    <row r="144" spans="1:3" ht="15">
      <c r="A144" s="33"/>
      <c r="B144" s="33"/>
      <c r="C144" s="33"/>
    </row>
    <row r="145" spans="1:3" ht="15">
      <c r="A145" s="33"/>
      <c r="B145" s="33"/>
      <c r="C145" s="33"/>
    </row>
    <row r="146" spans="1:3" ht="15">
      <c r="A146" s="33"/>
      <c r="B146" s="33"/>
      <c r="C146" s="33"/>
    </row>
    <row r="147" spans="1:3" ht="15">
      <c r="A147" s="33"/>
      <c r="B147" s="33"/>
      <c r="C147" s="33"/>
    </row>
    <row r="148" spans="1:3" ht="15">
      <c r="A148" s="33"/>
      <c r="B148" s="33"/>
      <c r="C148" s="33"/>
    </row>
    <row r="149" spans="1:3" ht="15">
      <c r="A149" s="33"/>
      <c r="B149" s="33"/>
      <c r="C149" s="33"/>
    </row>
    <row r="150" spans="1:3" ht="15">
      <c r="A150" s="33"/>
      <c r="B150" s="33"/>
      <c r="C150" s="33"/>
    </row>
    <row r="151" spans="1:3" ht="15">
      <c r="A151" s="33"/>
      <c r="B151" s="33"/>
      <c r="C151" s="33"/>
    </row>
    <row r="152" spans="1:3" ht="15">
      <c r="A152" s="33"/>
      <c r="B152" s="33"/>
      <c r="C152" s="33"/>
    </row>
    <row r="153" spans="1:3" ht="15">
      <c r="A153" s="33"/>
      <c r="B153" s="33"/>
      <c r="C153" s="33"/>
    </row>
    <row r="154" spans="1:3" ht="15">
      <c r="A154" s="33"/>
      <c r="B154" s="33"/>
      <c r="C154" s="33"/>
    </row>
    <row r="155" spans="1:3" ht="15">
      <c r="A155" s="33"/>
      <c r="B155" s="33"/>
      <c r="C155" s="33"/>
    </row>
    <row r="156" spans="1:3" ht="15">
      <c r="A156" s="33"/>
      <c r="B156" s="33"/>
      <c r="C156" s="33"/>
    </row>
    <row r="157" spans="1:3" ht="15">
      <c r="A157" s="33"/>
      <c r="B157" s="33"/>
      <c r="C157" s="33"/>
    </row>
    <row r="158" spans="1:3" ht="15">
      <c r="A158" s="33"/>
      <c r="B158" s="33"/>
      <c r="C158" s="33"/>
    </row>
    <row r="159" spans="1:3" ht="15">
      <c r="A159" s="33"/>
      <c r="B159" s="33"/>
      <c r="C159" s="33"/>
    </row>
    <row r="160" spans="1:3" ht="15">
      <c r="A160" s="33"/>
      <c r="B160" s="33"/>
      <c r="C160" s="33"/>
    </row>
    <row r="161" spans="1:3" ht="15">
      <c r="A161" s="33"/>
      <c r="B161" s="33"/>
      <c r="C161" s="33"/>
    </row>
    <row r="162" spans="1:3" ht="15">
      <c r="A162" s="33"/>
      <c r="B162" s="33"/>
      <c r="C162" s="33"/>
    </row>
    <row r="163" spans="1:3" ht="15">
      <c r="A163" s="33"/>
      <c r="B163" s="33"/>
      <c r="C163" s="33"/>
    </row>
    <row r="164" spans="1:3" ht="15">
      <c r="A164" s="33"/>
      <c r="B164" s="33"/>
      <c r="C164" s="33"/>
    </row>
    <row r="165" spans="1:3" ht="15">
      <c r="A165" s="33"/>
      <c r="B165" s="33"/>
      <c r="C165" s="33"/>
    </row>
    <row r="166" spans="1:3" ht="15">
      <c r="A166" s="33"/>
      <c r="B166" s="33"/>
      <c r="C166" s="33"/>
    </row>
    <row r="167" spans="1:3" ht="15">
      <c r="A167" s="33"/>
      <c r="B167" s="33"/>
      <c r="C167" s="33"/>
    </row>
    <row r="168" spans="1:3" ht="15">
      <c r="A168" s="33"/>
      <c r="B168" s="33"/>
      <c r="C168" s="33"/>
    </row>
    <row r="169" spans="1:3" ht="15">
      <c r="A169" s="33"/>
      <c r="B169" s="33"/>
      <c r="C169" s="33"/>
    </row>
    <row r="170" spans="1:3" ht="15">
      <c r="A170" s="33"/>
      <c r="B170" s="33"/>
      <c r="C170" s="33"/>
    </row>
    <row r="171" spans="1:3" ht="15">
      <c r="A171" s="33"/>
      <c r="B171" s="33"/>
      <c r="C171" s="33"/>
    </row>
    <row r="172" spans="1:3" ht="15">
      <c r="A172" s="33"/>
      <c r="B172" s="33"/>
      <c r="C172" s="33"/>
    </row>
    <row r="173" spans="1:3" ht="15">
      <c r="A173" s="33"/>
      <c r="B173" s="33"/>
      <c r="C173" s="33"/>
    </row>
    <row r="174" spans="1:3" ht="15">
      <c r="A174" s="33"/>
      <c r="B174" s="33"/>
      <c r="C174" s="33"/>
    </row>
    <row r="175" spans="1:3" ht="15">
      <c r="A175" s="33"/>
      <c r="B175" s="33"/>
      <c r="C175" s="33"/>
    </row>
    <row r="176" spans="1:3" ht="15">
      <c r="A176" s="33"/>
      <c r="B176" s="33"/>
      <c r="C176" s="33"/>
    </row>
    <row r="177" spans="1:3" ht="15">
      <c r="A177" s="33"/>
      <c r="B177" s="33"/>
      <c r="C177" s="33"/>
    </row>
    <row r="178" spans="1:3" ht="15">
      <c r="A178" s="33"/>
      <c r="B178" s="33"/>
      <c r="C178" s="33"/>
    </row>
    <row r="179" spans="1:3" ht="15">
      <c r="A179" s="33"/>
      <c r="B179" s="33"/>
      <c r="C179" s="33"/>
    </row>
    <row r="180" spans="1:3" ht="15">
      <c r="A180" s="33"/>
      <c r="B180" s="33"/>
      <c r="C180" s="33"/>
    </row>
    <row r="181" spans="1:3" ht="15">
      <c r="A181" s="33"/>
      <c r="B181" s="33"/>
      <c r="C181" s="33"/>
    </row>
    <row r="182" spans="1:3" ht="15">
      <c r="A182" s="33"/>
      <c r="B182" s="33"/>
      <c r="C182" s="33"/>
    </row>
    <row r="183" spans="1:3" ht="15">
      <c r="A183" s="33"/>
      <c r="B183" s="33"/>
      <c r="C183" s="33"/>
    </row>
    <row r="184" spans="1:3" ht="15">
      <c r="A184" s="33"/>
      <c r="B184" s="33"/>
      <c r="C184" s="33"/>
    </row>
    <row r="185" spans="1:3" ht="15">
      <c r="A185" s="33"/>
      <c r="B185" s="33"/>
      <c r="C185" s="33"/>
    </row>
    <row r="186" spans="1:3" ht="15">
      <c r="A186" s="33"/>
      <c r="B186" s="33"/>
      <c r="C186" s="33"/>
    </row>
    <row r="187" spans="1:3" ht="15">
      <c r="A187" s="33"/>
      <c r="B187" s="33"/>
      <c r="C187" s="33"/>
    </row>
    <row r="188" spans="1:3" ht="15">
      <c r="A188" s="33"/>
      <c r="B188" s="33"/>
      <c r="C188" s="33"/>
    </row>
    <row r="189" spans="1:3" ht="15">
      <c r="A189" s="33"/>
      <c r="B189" s="33"/>
      <c r="C189" s="33"/>
    </row>
    <row r="190" spans="1:3" ht="15">
      <c r="A190" s="33"/>
      <c r="B190" s="33"/>
      <c r="C190" s="33"/>
    </row>
    <row r="191" spans="1:3" ht="15">
      <c r="A191" s="33"/>
      <c r="B191" s="33"/>
      <c r="C191" s="33"/>
    </row>
    <row r="192" spans="1:3" ht="15">
      <c r="A192" s="33"/>
      <c r="B192" s="33"/>
      <c r="C192" s="33"/>
    </row>
    <row r="193" spans="1:3" ht="15">
      <c r="A193" s="33"/>
      <c r="B193" s="33"/>
      <c r="C193" s="33"/>
    </row>
    <row r="194" spans="1:3" ht="15">
      <c r="A194" s="33"/>
      <c r="B194" s="33"/>
      <c r="C194" s="33"/>
    </row>
    <row r="195" spans="1:3" ht="15">
      <c r="A195" s="33"/>
      <c r="B195" s="33"/>
      <c r="C195" s="33"/>
    </row>
    <row r="196" spans="1:3" ht="15">
      <c r="A196" s="33"/>
      <c r="B196" s="33"/>
      <c r="C196" s="33"/>
    </row>
    <row r="197" spans="1:3" ht="15">
      <c r="A197" s="33"/>
      <c r="B197" s="33"/>
      <c r="C197" s="33"/>
    </row>
    <row r="198" spans="1:3" ht="15">
      <c r="A198" s="33"/>
      <c r="B198" s="33"/>
      <c r="C198" s="33"/>
    </row>
    <row r="199" spans="1:3" ht="15">
      <c r="A199" s="33"/>
      <c r="B199" s="33"/>
      <c r="C199" s="33"/>
    </row>
    <row r="200" spans="1:3" ht="15">
      <c r="A200" s="33"/>
      <c r="B200" s="33"/>
      <c r="C200" s="33"/>
    </row>
    <row r="201" spans="1:3" ht="15">
      <c r="A201" s="33"/>
      <c r="B201" s="33"/>
      <c r="C201" s="33"/>
    </row>
    <row r="202" spans="1:3" ht="15">
      <c r="A202" s="33"/>
      <c r="B202" s="33"/>
      <c r="C202" s="33"/>
    </row>
    <row r="203" spans="1:3" ht="15">
      <c r="A203" s="33"/>
      <c r="B203" s="33"/>
      <c r="C203" s="33"/>
    </row>
    <row r="204" spans="1:3" ht="15">
      <c r="A204" s="33"/>
      <c r="B204" s="33"/>
      <c r="C204" s="33"/>
    </row>
    <row r="205" spans="1:3" ht="15">
      <c r="A205" s="33"/>
      <c r="B205" s="33"/>
      <c r="C205" s="33"/>
    </row>
    <row r="206" spans="1:3" ht="15">
      <c r="A206" s="33"/>
      <c r="B206" s="33"/>
      <c r="C206" s="33"/>
    </row>
    <row r="207" spans="1:3" ht="15">
      <c r="A207" s="33"/>
      <c r="B207" s="33"/>
      <c r="C207" s="33"/>
    </row>
    <row r="208" spans="1:3" ht="15">
      <c r="A208" s="33"/>
      <c r="B208" s="33"/>
      <c r="C208" s="33"/>
    </row>
    <row r="209" spans="1:3" ht="15">
      <c r="A209" s="33"/>
      <c r="B209" s="33"/>
      <c r="C209" s="33"/>
    </row>
    <row r="210" spans="1:3" ht="15">
      <c r="A210" s="33"/>
      <c r="B210" s="33"/>
      <c r="C210" s="33"/>
    </row>
    <row r="211" spans="1:3" ht="15">
      <c r="A211" s="33"/>
      <c r="B211" s="33"/>
      <c r="C211" s="33"/>
    </row>
    <row r="212" spans="1:3" ht="15">
      <c r="A212" s="33"/>
      <c r="B212" s="33"/>
      <c r="C212" s="33"/>
    </row>
    <row r="213" spans="1:3" ht="15">
      <c r="A213" s="33"/>
      <c r="B213" s="33"/>
      <c r="C213" s="33"/>
    </row>
    <row r="214" spans="1:3" ht="15">
      <c r="A214" s="33"/>
      <c r="B214" s="33"/>
      <c r="C214" s="33"/>
    </row>
    <row r="215" spans="1:3" ht="15">
      <c r="A215" s="33"/>
      <c r="B215" s="33"/>
      <c r="C215" s="33"/>
    </row>
    <row r="216" spans="1:3" ht="15">
      <c r="A216" s="33"/>
      <c r="B216" s="33"/>
      <c r="C216" s="33"/>
    </row>
    <row r="217" spans="1:3" ht="15">
      <c r="A217" s="33"/>
      <c r="B217" s="33"/>
      <c r="C217" s="33"/>
    </row>
    <row r="218" spans="1:3" ht="15">
      <c r="A218" s="33"/>
      <c r="B218" s="33"/>
      <c r="C218" s="33"/>
    </row>
    <row r="219" spans="1:3" ht="15">
      <c r="A219" s="33"/>
      <c r="B219" s="33"/>
      <c r="C219" s="33"/>
    </row>
    <row r="220" spans="1:3" ht="15">
      <c r="A220" s="33"/>
      <c r="B220" s="33"/>
      <c r="C220" s="33"/>
    </row>
    <row r="221" spans="1:3" ht="15">
      <c r="A221" s="33"/>
      <c r="B221" s="33"/>
      <c r="C221" s="33"/>
    </row>
    <row r="222" spans="1:3" ht="15">
      <c r="A222" s="33"/>
      <c r="B222" s="33"/>
      <c r="C222" s="33"/>
    </row>
    <row r="223" spans="1:3" ht="15">
      <c r="A223" s="33"/>
      <c r="B223" s="33"/>
      <c r="C223" s="33"/>
    </row>
    <row r="224" spans="1:3" ht="15">
      <c r="A224" s="33"/>
      <c r="B224" s="33"/>
      <c r="C224" s="33"/>
    </row>
    <row r="225" spans="1:3" ht="15">
      <c r="A225" s="33"/>
      <c r="B225" s="33"/>
      <c r="C225" s="33"/>
    </row>
    <row r="226" spans="1:3" ht="15">
      <c r="A226" s="33"/>
      <c r="B226" s="33"/>
      <c r="C226" s="33"/>
    </row>
    <row r="227" spans="1:3" ht="15">
      <c r="A227" s="33"/>
      <c r="B227" s="33"/>
      <c r="C227" s="33"/>
    </row>
    <row r="228" spans="1:3" ht="15">
      <c r="A228" s="33"/>
      <c r="B228" s="33"/>
      <c r="C228" s="33"/>
    </row>
    <row r="229" spans="1:3" ht="15">
      <c r="A229" s="33"/>
      <c r="B229" s="33"/>
      <c r="C229" s="33"/>
    </row>
    <row r="230" spans="1:3" ht="15">
      <c r="A230" s="33"/>
      <c r="B230" s="33"/>
      <c r="C230" s="33"/>
    </row>
    <row r="231" spans="1:3" ht="15">
      <c r="A231" s="33"/>
      <c r="B231" s="33"/>
      <c r="C231" s="33"/>
    </row>
    <row r="232" spans="1:3" ht="15">
      <c r="A232" s="33"/>
      <c r="B232" s="33"/>
      <c r="C232" s="33"/>
    </row>
    <row r="233" spans="1:3" ht="15">
      <c r="A233" s="33"/>
      <c r="B233" s="33"/>
      <c r="C233" s="33"/>
    </row>
    <row r="234" spans="1:3" ht="15">
      <c r="A234" s="33"/>
      <c r="B234" s="33"/>
      <c r="C234" s="33"/>
    </row>
    <row r="235" spans="1:3" ht="15">
      <c r="A235" s="33"/>
      <c r="B235" s="33"/>
      <c r="C235" s="33"/>
    </row>
    <row r="236" spans="1:3" ht="15">
      <c r="A236" s="33"/>
      <c r="B236" s="33"/>
      <c r="C236" s="33"/>
    </row>
    <row r="237" spans="1:3" ht="15">
      <c r="A237" s="33"/>
      <c r="B237" s="33"/>
      <c r="C237" s="33"/>
    </row>
    <row r="238" spans="1:3" ht="15">
      <c r="A238" s="33"/>
      <c r="B238" s="33"/>
      <c r="C238" s="33"/>
    </row>
    <row r="239" spans="1:3" ht="15">
      <c r="A239" s="33"/>
      <c r="B239" s="33"/>
      <c r="C239" s="33"/>
    </row>
    <row r="240" spans="1:3" ht="15">
      <c r="A240" s="33"/>
      <c r="B240" s="33"/>
      <c r="C240" s="33"/>
    </row>
    <row r="241" spans="1:3" ht="15">
      <c r="A241" s="33"/>
      <c r="B241" s="33"/>
      <c r="C241" s="33"/>
    </row>
    <row r="242" spans="1:3" ht="15">
      <c r="A242" s="33"/>
      <c r="B242" s="33"/>
      <c r="C242" s="33"/>
    </row>
    <row r="243" spans="1:3" ht="15">
      <c r="A243" s="33"/>
      <c r="B243" s="33"/>
      <c r="C243" s="33"/>
    </row>
    <row r="244" spans="1:3" ht="15">
      <c r="A244" s="33"/>
      <c r="B244" s="33"/>
      <c r="C244" s="33"/>
    </row>
    <row r="245" spans="1:3" ht="15">
      <c r="A245" s="33"/>
      <c r="B245" s="33"/>
      <c r="C245" s="33"/>
    </row>
    <row r="246" spans="1:3" ht="15">
      <c r="A246" s="33"/>
      <c r="B246" s="33"/>
      <c r="C246" s="33"/>
    </row>
    <row r="247" spans="1:3" ht="15">
      <c r="A247" s="33"/>
      <c r="B247" s="33"/>
      <c r="C247" s="33"/>
    </row>
    <row r="248" spans="1:3" ht="15">
      <c r="A248" s="33"/>
      <c r="B248" s="33"/>
      <c r="C248" s="33"/>
    </row>
    <row r="249" spans="1:3" ht="15">
      <c r="A249" s="33"/>
      <c r="B249" s="33"/>
      <c r="C249" s="33"/>
    </row>
    <row r="250" spans="1:3" ht="15">
      <c r="A250" s="33"/>
      <c r="B250" s="33"/>
      <c r="C250" s="33"/>
    </row>
    <row r="251" spans="1:3" ht="15">
      <c r="A251" s="33"/>
      <c r="B251" s="33"/>
      <c r="C251" s="33"/>
    </row>
    <row r="252" spans="1:3" ht="15">
      <c r="A252" s="33"/>
      <c r="B252" s="33"/>
      <c r="C252" s="33"/>
    </row>
    <row r="253" spans="1:3" ht="15">
      <c r="A253" s="33"/>
      <c r="B253" s="33"/>
      <c r="C253" s="33"/>
    </row>
    <row r="254" spans="1:3" ht="15">
      <c r="A254" s="33"/>
      <c r="B254" s="33"/>
      <c r="C254" s="33"/>
    </row>
    <row r="255" spans="1:3" ht="15">
      <c r="A255" s="33"/>
      <c r="B255" s="33"/>
      <c r="C255" s="33"/>
    </row>
    <row r="256" spans="1:3" ht="15">
      <c r="A256" s="33"/>
      <c r="B256" s="33"/>
      <c r="C256" s="33"/>
    </row>
    <row r="257" spans="1:3" ht="15">
      <c r="A257" s="33"/>
      <c r="B257" s="33"/>
      <c r="C257" s="33"/>
    </row>
    <row r="258" spans="1:3" ht="15">
      <c r="A258" s="33"/>
      <c r="B258" s="33"/>
      <c r="C258" s="33"/>
    </row>
    <row r="259" spans="1:3" ht="15">
      <c r="A259" s="33"/>
      <c r="B259" s="33"/>
      <c r="C259" s="33"/>
    </row>
    <row r="260" spans="1:3" ht="15">
      <c r="A260" s="33"/>
      <c r="B260" s="33"/>
      <c r="C260" s="33"/>
    </row>
    <row r="261" spans="1:3" ht="15">
      <c r="A261" s="33"/>
      <c r="B261" s="33"/>
      <c r="C261" s="33"/>
    </row>
    <row r="262" spans="1:3" ht="15">
      <c r="A262" s="33"/>
      <c r="B262" s="33"/>
      <c r="C262" s="33"/>
    </row>
    <row r="263" spans="1:3" ht="15">
      <c r="A263" s="33"/>
      <c r="B263" s="33"/>
      <c r="C263" s="33"/>
    </row>
    <row r="264" spans="1:3" ht="15">
      <c r="A264" s="33"/>
      <c r="B264" s="33"/>
      <c r="C264" s="33"/>
    </row>
    <row r="265" spans="1:3" ht="15">
      <c r="A265" s="33"/>
      <c r="B265" s="33"/>
      <c r="C265" s="33"/>
    </row>
    <row r="266" spans="1:3" ht="15">
      <c r="A266" s="33"/>
      <c r="B266" s="33"/>
      <c r="C266" s="33"/>
    </row>
    <row r="267" spans="1:3" ht="15">
      <c r="A267" s="33"/>
      <c r="B267" s="33"/>
      <c r="C267" s="33"/>
    </row>
    <row r="268" spans="1:3" ht="15">
      <c r="A268" s="33"/>
      <c r="B268" s="33"/>
      <c r="C268" s="33"/>
    </row>
    <row r="269" spans="1:3" ht="15">
      <c r="A269" s="33"/>
      <c r="B269" s="33"/>
      <c r="C269" s="33"/>
    </row>
    <row r="270" spans="1:3" ht="15">
      <c r="A270" s="33"/>
      <c r="B270" s="33"/>
      <c r="C270" s="33"/>
    </row>
    <row r="271" spans="1:3" ht="15">
      <c r="A271" s="33"/>
      <c r="B271" s="33"/>
      <c r="C271" s="33"/>
    </row>
    <row r="272" spans="1:3" ht="15">
      <c r="A272" s="33"/>
      <c r="B272" s="33"/>
      <c r="C272" s="33"/>
    </row>
    <row r="273" spans="1:3" ht="15">
      <c r="A273" s="33"/>
      <c r="B273" s="33"/>
      <c r="C273" s="33"/>
    </row>
    <row r="274" spans="1:3" ht="15">
      <c r="A274" s="33"/>
      <c r="B274" s="33"/>
      <c r="C274" s="33"/>
    </row>
    <row r="275" spans="1:3" ht="15">
      <c r="A275" s="33"/>
      <c r="B275" s="33"/>
      <c r="C275" s="33"/>
    </row>
    <row r="276" spans="1:3" ht="15">
      <c r="A276" s="33"/>
      <c r="B276" s="33"/>
      <c r="C276" s="33"/>
    </row>
    <row r="277" spans="1:3" ht="15">
      <c r="A277" s="33"/>
      <c r="B277" s="33"/>
      <c r="C277" s="33"/>
    </row>
    <row r="278" spans="1:3" ht="15">
      <c r="A278" s="33"/>
      <c r="B278" s="33"/>
      <c r="C278" s="33"/>
    </row>
    <row r="279" spans="1:3" ht="15">
      <c r="A279" s="33"/>
      <c r="B279" s="33"/>
      <c r="C279" s="33"/>
    </row>
    <row r="280" spans="1:3" ht="15">
      <c r="A280" s="33"/>
      <c r="B280" s="33"/>
      <c r="C280" s="33"/>
    </row>
    <row r="281" spans="1:3" ht="15">
      <c r="A281" s="33"/>
      <c r="B281" s="33"/>
      <c r="C281" s="33"/>
    </row>
    <row r="282" spans="1:3" ht="15">
      <c r="A282" s="33"/>
      <c r="B282" s="33"/>
      <c r="C282" s="33"/>
    </row>
    <row r="283" spans="1:3" ht="15">
      <c r="A283" s="33"/>
      <c r="B283" s="33"/>
      <c r="C283" s="33"/>
    </row>
    <row r="284" spans="1:3" ht="15">
      <c r="A284" s="33"/>
      <c r="B284" s="33"/>
      <c r="C284" s="33"/>
    </row>
    <row r="285" spans="1:3" ht="15">
      <c r="A285" s="33"/>
      <c r="B285" s="33"/>
      <c r="C285" s="33"/>
    </row>
    <row r="286" spans="1:3" ht="15">
      <c r="A286" s="33"/>
      <c r="B286" s="33"/>
      <c r="C286" s="33"/>
    </row>
    <row r="287" spans="1:3" ht="15">
      <c r="A287" s="33"/>
      <c r="B287" s="33"/>
      <c r="C287" s="33"/>
    </row>
    <row r="288" spans="1:3" ht="15">
      <c r="A288" s="33"/>
      <c r="B288" s="33"/>
      <c r="C288" s="33"/>
    </row>
    <row r="289" spans="1:3" ht="15">
      <c r="A289" s="33"/>
      <c r="B289" s="33"/>
      <c r="C289" s="33"/>
    </row>
    <row r="290" spans="1:3" ht="15">
      <c r="A290" s="33"/>
      <c r="B290" s="33"/>
      <c r="C290" s="33"/>
    </row>
    <row r="291" spans="1:3" ht="15">
      <c r="A291" s="33"/>
      <c r="B291" s="33"/>
      <c r="C291" s="33"/>
    </row>
    <row r="292" spans="1:3" ht="15">
      <c r="A292" s="33"/>
      <c r="B292" s="33"/>
      <c r="C292" s="33"/>
    </row>
    <row r="293" spans="1:3" ht="15">
      <c r="A293" s="33"/>
      <c r="B293" s="33"/>
      <c r="C293" s="33"/>
    </row>
    <row r="294" spans="1:3" ht="15">
      <c r="A294" s="33"/>
      <c r="B294" s="33"/>
      <c r="C294" s="33"/>
    </row>
    <row r="295" spans="1:3" ht="15">
      <c r="A295" s="33"/>
      <c r="B295" s="33"/>
      <c r="C295" s="33"/>
    </row>
    <row r="296" spans="1:3" ht="15">
      <c r="A296" s="33"/>
      <c r="B296" s="33"/>
      <c r="C296" s="33"/>
    </row>
    <row r="297" spans="1:3" ht="15">
      <c r="A297" s="33"/>
      <c r="B297" s="33"/>
      <c r="C297" s="33"/>
    </row>
    <row r="298" spans="1:3" ht="15">
      <c r="A298" s="33"/>
      <c r="B298" s="33"/>
      <c r="C298" s="33"/>
    </row>
    <row r="299" spans="1:3" ht="15">
      <c r="A299" s="33"/>
      <c r="B299" s="33"/>
      <c r="C299" s="33"/>
    </row>
    <row r="300" spans="1:3" ht="15">
      <c r="A300" s="33"/>
      <c r="B300" s="33"/>
      <c r="C300" s="33"/>
    </row>
    <row r="301" spans="1:3" ht="15">
      <c r="A301" s="33"/>
      <c r="B301" s="33"/>
      <c r="C301" s="33"/>
    </row>
    <row r="302" spans="1:3" ht="15">
      <c r="A302" s="33"/>
      <c r="B302" s="33"/>
      <c r="C302" s="33"/>
    </row>
    <row r="303" spans="1:3" ht="15">
      <c r="A303" s="33"/>
      <c r="B303" s="33"/>
      <c r="C303" s="33"/>
    </row>
    <row r="304" spans="1:3" ht="15">
      <c r="A304" s="33"/>
      <c r="B304" s="33"/>
      <c r="C304" s="33"/>
    </row>
    <row r="305" spans="1:3" ht="15">
      <c r="A305" s="33"/>
      <c r="B305" s="33"/>
      <c r="C305" s="33"/>
    </row>
    <row r="306" spans="1:3" ht="15">
      <c r="A306" s="33"/>
      <c r="B306" s="33"/>
      <c r="C306" s="33"/>
    </row>
    <row r="307" spans="1:3" ht="15">
      <c r="A307" s="33"/>
      <c r="B307" s="33"/>
      <c r="C307" s="33"/>
    </row>
    <row r="308" spans="1:3" ht="15">
      <c r="A308" s="33"/>
      <c r="B308" s="33"/>
      <c r="C308" s="33"/>
    </row>
    <row r="309" spans="1:3" ht="15">
      <c r="A309" s="33"/>
      <c r="B309" s="33"/>
      <c r="C309" s="33"/>
    </row>
    <row r="310" spans="1:3" ht="15">
      <c r="A310" s="33"/>
      <c r="B310" s="33"/>
      <c r="C310" s="33"/>
    </row>
    <row r="311" spans="1:3" ht="15">
      <c r="A311" s="33"/>
      <c r="B311" s="33"/>
      <c r="C311" s="33"/>
    </row>
    <row r="312" spans="1:3" ht="15">
      <c r="A312" s="33"/>
      <c r="B312" s="33"/>
      <c r="C312" s="33"/>
    </row>
    <row r="313" spans="1:3" ht="15">
      <c r="A313" s="33"/>
      <c r="B313" s="33"/>
      <c r="C313" s="33"/>
    </row>
    <row r="314" spans="1:3" ht="15">
      <c r="A314" s="33"/>
      <c r="B314" s="33"/>
      <c r="C314" s="33"/>
    </row>
    <row r="315" spans="1:3" ht="15">
      <c r="A315" s="33"/>
      <c r="B315" s="33"/>
      <c r="C315" s="33"/>
    </row>
    <row r="316" spans="1:3" ht="15">
      <c r="A316" s="33"/>
      <c r="B316" s="33"/>
      <c r="C316" s="33"/>
    </row>
    <row r="317" spans="1:3" ht="15">
      <c r="A317" s="33"/>
      <c r="B317" s="33"/>
      <c r="C317" s="33"/>
    </row>
    <row r="318" spans="1:3" ht="15">
      <c r="A318" s="33"/>
      <c r="B318" s="33"/>
      <c r="C318" s="33"/>
    </row>
    <row r="319" spans="1:3" ht="15">
      <c r="A319" s="33"/>
      <c r="B319" s="33"/>
      <c r="C319" s="33"/>
    </row>
    <row r="320" spans="1:3" ht="15">
      <c r="A320" s="33"/>
      <c r="B320" s="33"/>
      <c r="C320" s="33"/>
    </row>
    <row r="321" spans="1:3" ht="15">
      <c r="A321" s="33"/>
      <c r="B321" s="33"/>
      <c r="C321" s="33"/>
    </row>
    <row r="322" spans="1:3" ht="15">
      <c r="A322" s="33"/>
      <c r="B322" s="33"/>
      <c r="C322" s="33"/>
    </row>
    <row r="323" spans="1:3" ht="15">
      <c r="A323" s="33"/>
      <c r="B323" s="33"/>
      <c r="C323" s="33"/>
    </row>
    <row r="324" spans="1:3" ht="15">
      <c r="A324" s="33"/>
      <c r="B324" s="33"/>
      <c r="C324" s="33"/>
    </row>
    <row r="325" spans="1:3" ht="15">
      <c r="A325" s="33"/>
      <c r="B325" s="33"/>
      <c r="C325" s="33"/>
    </row>
    <row r="326" spans="1:3" ht="15">
      <c r="A326" s="33"/>
      <c r="B326" s="33"/>
      <c r="C326" s="33"/>
    </row>
    <row r="327" spans="1:3" ht="15">
      <c r="A327" s="33"/>
      <c r="B327" s="33"/>
      <c r="C327" s="33"/>
    </row>
    <row r="328" spans="1:3" ht="15">
      <c r="A328" s="33"/>
      <c r="B328" s="33"/>
      <c r="C328" s="33"/>
    </row>
    <row r="329" spans="1:3" ht="15">
      <c r="A329" s="33"/>
      <c r="B329" s="33"/>
      <c r="C329" s="33"/>
    </row>
    <row r="330" spans="1:3" ht="15">
      <c r="A330" s="33"/>
      <c r="B330" s="33"/>
      <c r="C330" s="33"/>
    </row>
    <row r="331" spans="1:3" ht="15">
      <c r="A331" s="33"/>
      <c r="B331" s="33"/>
      <c r="C331" s="33"/>
    </row>
    <row r="332" spans="1:3" ht="15">
      <c r="A332" s="33"/>
      <c r="B332" s="33"/>
      <c r="C332" s="33"/>
    </row>
    <row r="333" spans="1:3" ht="15">
      <c r="A333" s="33"/>
      <c r="B333" s="33"/>
      <c r="C333" s="33"/>
    </row>
    <row r="334" spans="1:3" ht="15">
      <c r="A334" s="33"/>
      <c r="B334" s="33"/>
      <c r="C334" s="33"/>
    </row>
    <row r="335" spans="1:3" ht="15">
      <c r="A335" s="33"/>
      <c r="B335" s="33"/>
      <c r="C335" s="33"/>
    </row>
    <row r="336" spans="1:3" ht="15">
      <c r="A336" s="33"/>
      <c r="B336" s="33"/>
      <c r="C336" s="33"/>
    </row>
    <row r="337" spans="1:3" ht="15">
      <c r="A337" s="33"/>
      <c r="B337" s="33"/>
      <c r="C337" s="33"/>
    </row>
    <row r="338" spans="1:3" ht="15">
      <c r="A338" s="33"/>
      <c r="B338" s="33"/>
      <c r="C338" s="33"/>
    </row>
    <row r="339" spans="1:3" ht="15">
      <c r="A339" s="33"/>
      <c r="B339" s="33"/>
      <c r="C339" s="33"/>
    </row>
    <row r="340" spans="1:3" ht="15">
      <c r="A340" s="33"/>
      <c r="B340" s="33"/>
      <c r="C340" s="33"/>
    </row>
    <row r="341" spans="1:3" ht="15">
      <c r="A341" s="33"/>
      <c r="B341" s="33"/>
      <c r="C341" s="33"/>
    </row>
    <row r="342" spans="1:3" ht="15">
      <c r="A342" s="33"/>
      <c r="B342" s="33"/>
      <c r="C342" s="33"/>
    </row>
    <row r="343" spans="1:3" ht="15">
      <c r="A343" s="33"/>
      <c r="B343" s="33"/>
      <c r="C343" s="33"/>
    </row>
  </sheetData>
  <sheetProtection/>
  <mergeCells count="9">
    <mergeCell ref="B1:D1"/>
    <mergeCell ref="B2:D2"/>
    <mergeCell ref="B3:D3"/>
    <mergeCell ref="A33:C33"/>
    <mergeCell ref="B4:C4"/>
    <mergeCell ref="A6:C6"/>
    <mergeCell ref="A7:C7"/>
    <mergeCell ref="A8:C8"/>
    <mergeCell ref="A9:C9"/>
  </mergeCells>
  <printOptions/>
  <pageMargins left="0.75" right="0.2" top="0.58" bottom="0.6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Секретарь</cp:lastModifiedBy>
  <cp:lastPrinted>2015-04-09T07:44:25Z</cp:lastPrinted>
  <dcterms:created xsi:type="dcterms:W3CDTF">2008-12-08T05:18:30Z</dcterms:created>
  <dcterms:modified xsi:type="dcterms:W3CDTF">2015-04-23T04:17:52Z</dcterms:modified>
  <cp:category/>
  <cp:version/>
  <cp:contentType/>
  <cp:contentStatus/>
</cp:coreProperties>
</file>